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3.xml" ContentType="application/vnd.openxmlformats-officedocument.drawing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5.xml" ContentType="application/vnd.openxmlformats-officedocument.drawing+xml"/>
  <Override PartName="/xl/worksheets/sheet9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80" yWindow="150" windowWidth="8610" windowHeight="9225" activeTab="0"/>
  </bookViews>
  <sheets>
    <sheet name="Historical Cash Receipts Chart " sheetId="1" r:id="rId1"/>
    <sheet name="Historical Cash Receipts Table" sheetId="2" r:id="rId2"/>
    <sheet name="Historical Oil Prod Chart" sheetId="3" r:id="rId3"/>
    <sheet name="Historical Oil Production" sheetId="4" r:id="rId4"/>
    <sheet name="Historical Gas Prod Chart " sheetId="5" r:id="rId5"/>
    <sheet name="Historical Gas Production" sheetId="6" r:id="rId6"/>
    <sheet name="Royalty Chart" sheetId="7" r:id="rId7"/>
    <sheet name="Royalty Table" sheetId="8" r:id="rId8"/>
    <sheet name="Oil Royalty Chart" sheetId="9" r:id="rId9"/>
    <sheet name="Oil Volume Chart" sheetId="10" r:id="rId10"/>
    <sheet name="Oil Volume Table" sheetId="11" r:id="rId11"/>
    <sheet name="Oil Price Chart" sheetId="12" r:id="rId12"/>
    <sheet name="Oil Price Table" sheetId="13" r:id="rId13"/>
    <sheet name="Gas Royalty Chart" sheetId="14" r:id="rId14"/>
    <sheet name="Gas Volume Chart" sheetId="15" r:id="rId15"/>
    <sheet name="Gas Volume Table" sheetId="16" r:id="rId16"/>
    <sheet name="Gas Price Chart" sheetId="17" r:id="rId17"/>
    <sheet name="Gas Price Table" sheetId="18" r:id="rId18"/>
    <sheet name="Price Per Acre Chart" sheetId="19" r:id="rId19"/>
    <sheet name="Lease Sale Table" sheetId="20" r:id="rId20"/>
    <sheet name="Leased Acres Chart" sheetId="21" r:id="rId21"/>
    <sheet name="Leased Acres Table" sheetId="22" r:id="rId22"/>
    <sheet name="Productive Acres Chart" sheetId="23" r:id="rId23"/>
    <sheet name="Productive Acres Table " sheetId="24" r:id="rId24"/>
    <sheet name="Lease Sale Table 2" sheetId="25" r:id="rId25"/>
    <sheet name="Disposition Month" sheetId="26" r:id="rId26"/>
    <sheet name="Prices" sheetId="27" r:id="rId27"/>
  </sheets>
  <definedNames>
    <definedName name="_xlnm.Print_Area" localSheetId="25">'Disposition Month'!$A$1:$D$19</definedName>
    <definedName name="_xlnm.Print_Area" localSheetId="17">'Gas Price Table'!$A$1:$F$66</definedName>
    <definedName name="_xlnm.Print_Area" localSheetId="15">'Gas Volume Table'!$A$1:$C$63</definedName>
    <definedName name="_xlnm.Print_Area" localSheetId="1">'Historical Cash Receipts Table'!$A$1:$G$42</definedName>
    <definedName name="_xlnm.Print_Area" localSheetId="3">'Historical Oil Production'!$A$1:$B$40</definedName>
    <definedName name="_xlnm.Print_Area" localSheetId="19">'Lease Sale Table'!$A$1:$I$73</definedName>
    <definedName name="_xlnm.Print_Area" localSheetId="24">'Lease Sale Table 2'!$A$1:$I$68</definedName>
    <definedName name="_xlnm.Print_Area" localSheetId="21">'Leased Acres Table'!$A$1:$C$64</definedName>
    <definedName name="_xlnm.Print_Area" localSheetId="12">'Oil Price Table'!$A$1:$J$66</definedName>
    <definedName name="_xlnm.Print_Area" localSheetId="10">'Oil Volume Table'!$A$1:$B$63</definedName>
    <definedName name="_xlnm.Print_Area" localSheetId="26">'Prices'!$A$1:$C$23</definedName>
    <definedName name="_xlnm.Print_Area" localSheetId="23">'Productive Acres Table '!$A$1:$B$16</definedName>
    <definedName name="_xlnm.Print_Area" localSheetId="7">'Royalty Table'!$A$1:$E$20</definedName>
  </definedNames>
  <calcPr fullCalcOnLoad="1"/>
</workbook>
</file>

<file path=xl/sharedStrings.xml><?xml version="1.0" encoding="utf-8"?>
<sst xmlns="http://schemas.openxmlformats.org/spreadsheetml/2006/main" count="390" uniqueCount="157">
  <si>
    <t>Oil</t>
  </si>
  <si>
    <t>Gas</t>
  </si>
  <si>
    <t>Plant Products</t>
  </si>
  <si>
    <t>ROYALTY</t>
  </si>
  <si>
    <r>
      <t>1</t>
    </r>
    <r>
      <rPr>
        <sz val="10"/>
        <rFont val="Arial"/>
        <family val="0"/>
      </rPr>
      <t xml:space="preserve">  Average of HLS Oil Spot @ Empire Plaq. Parish $/bbl. and LLS Oil Spot @ St. James Terminal $/bbl.</t>
    </r>
  </si>
  <si>
    <r>
      <t>2</t>
    </r>
    <r>
      <rPr>
        <sz val="10"/>
        <rFont val="Arial"/>
        <family val="0"/>
      </rPr>
      <t xml:space="preserve">  Daily Cash Gas Prices @ Henry Hubb $/mmbtu.</t>
    </r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</si>
  <si>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</si>
  <si>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</si>
  <si>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</si>
  <si>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</si>
  <si>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</si>
  <si>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</si>
  <si>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</si>
  <si>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</si>
  <si>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</si>
  <si>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</si>
  <si>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</si>
  <si>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</si>
  <si>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</si>
  <si>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</si>
  <si>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</si>
  <si>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</si>
  <si>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</si>
  <si>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</si>
  <si>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</si>
  <si>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</si>
  <si>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</si>
  <si>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</si>
  <si>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</si>
  <si>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</si>
  <si>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</si>
  <si>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</si>
  <si>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</si>
  <si>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</si>
  <si>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</si>
  <si>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</si>
  <si>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</si>
  <si>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</si>
  <si>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</si>
  <si>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</si>
  <si>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Trade Date</t>
  </si>
  <si>
    <t>Begin Date</t>
  </si>
  <si>
    <t>End Date</t>
  </si>
  <si>
    <t>High</t>
  </si>
  <si>
    <t>Low</t>
  </si>
  <si>
    <t>Avg</t>
  </si>
  <si>
    <t>Vol (mmBTU)</t>
  </si>
  <si>
    <t># Deals</t>
  </si>
  <si>
    <t># Cparties</t>
  </si>
  <si>
    <t>Grand Average</t>
  </si>
  <si>
    <t>Jan-04 Average</t>
  </si>
  <si>
    <t>Feb-04 Average</t>
  </si>
  <si>
    <t>Mar-04 Average</t>
  </si>
  <si>
    <t>Apr-04 Average</t>
  </si>
  <si>
    <t>May-04 Average</t>
  </si>
  <si>
    <t>Jun-04 Average</t>
  </si>
  <si>
    <t>Jul-04 Average</t>
  </si>
  <si>
    <t>Aug-04 Average</t>
  </si>
  <si>
    <t>Sep-04 Average</t>
  </si>
  <si>
    <t>Oct-04 Average</t>
  </si>
  <si>
    <t>Nov-04 Average</t>
  </si>
  <si>
    <t>Dec-04 Average</t>
  </si>
  <si>
    <t>Jan-05 Average</t>
  </si>
  <si>
    <t>Feb-05 Average</t>
  </si>
  <si>
    <t>Mar-05 Average</t>
  </si>
  <si>
    <t>Apr-05 Average</t>
  </si>
  <si>
    <t>May-05 Average</t>
  </si>
  <si>
    <t>Jun-05 Average</t>
  </si>
  <si>
    <t>Jul-05 Average</t>
  </si>
  <si>
    <t>Aug-05 Average</t>
  </si>
  <si>
    <t>Sep-05 Average</t>
  </si>
  <si>
    <t>Oct-05 Average</t>
  </si>
  <si>
    <t>Nov-05 Average</t>
  </si>
  <si>
    <t>Dec-05 Average</t>
  </si>
  <si>
    <r>
      <t>Oil</t>
    </r>
    <r>
      <rPr>
        <u val="single"/>
        <vertAlign val="superscript"/>
        <sz val="10"/>
        <rFont val="Arial"/>
        <family val="0"/>
      </rPr>
      <t>1</t>
    </r>
  </si>
  <si>
    <r>
      <t>Gas</t>
    </r>
    <r>
      <rPr>
        <u val="single"/>
        <vertAlign val="superscript"/>
        <sz val="10"/>
        <rFont val="Arial"/>
        <family val="0"/>
      </rPr>
      <t>2</t>
    </r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</si>
  <si>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</si>
  <si>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</si>
  <si>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</si>
  <si>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</si>
  <si>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</si>
  <si>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</si>
  <si>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</si>
  <si>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</si>
  <si>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</si>
  <si>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</si>
  <si>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</si>
  <si>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</si>
  <si>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</si>
  <si>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</si>
  <si>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</si>
  <si>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</si>
  <si>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</si>
  <si>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</si>
  <si>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</si>
  <si>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Monthly Average Oil Prices</t>
  </si>
  <si>
    <t>Source:  Average of HLS Oil Spot @ Empire Plaq. Parish $/bbl. and LLS Oil Spot @ St. James Terminal $/bbl.</t>
  </si>
  <si>
    <t>Source:  Daily Cash Gas Prices @ Henry Hubb $/mmbtu.</t>
  </si>
  <si>
    <t>Monthly Average Gas Prices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</si>
  <si>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</si>
  <si>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</si>
  <si>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</si>
  <si>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</si>
  <si>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</si>
  <si>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</si>
  <si>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</si>
  <si>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</si>
  <si>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</si>
  <si>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</si>
  <si>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</si>
  <si>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</si>
  <si>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</si>
  <si>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</si>
  <si>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</si>
  <si>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</si>
  <si>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</si>
  <si>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</si>
  <si>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</si>
  <si>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</si>
  <si>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</si>
  <si>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</si>
  <si>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</si>
  <si>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</si>
  <si>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</si>
  <si>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</si>
  <si>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</si>
  <si>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</si>
  <si>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</si>
  <si>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</si>
  <si>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</si>
  <si>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</si>
  <si>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</si>
  <si>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</si>
  <si>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</si>
  <si>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</si>
  <si>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</si>
  <si>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</si>
  <si>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</si>
  <si>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</si>
  <si>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</si>
  <si>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</si>
  <si>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</si>
  <si>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</si>
  <si>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</si>
  <si>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</si>
  <si>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</si>
  <si>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</si>
  <si>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</si>
  <si>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</si>
  <si>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</si>
  <si>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</si>
  <si>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</si>
  <si>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</si>
  <si>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 Projected</t>
  </si>
  <si>
    <t>Total Oct 07-Oct 08</t>
  </si>
  <si>
    <t>MTD as of 1/21/09</t>
  </si>
  <si>
    <t>For Calendar Years 2006, 2007, 2008 and 2009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</si>
</sst>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0.0%"/>
    <numFmt numFmtId="173" formatCode="[$-409]mmmm\-yy;@"/>
    <numFmt numFmtId="174" formatCode="[$-409]dddd\,\ mmmm\ dd\,\ yyyy"/>
    <numFmt numFmtId="175" formatCode="&quot;$&quot;#,##0.000_);[Red]\(&quot;$&quot;#,##0.000\)"/>
    <numFmt numFmtId="176" formatCode="&quot;$&quot;#,##0"/>
    <numFmt numFmtId="177" formatCode="mmmm"/>
    <numFmt numFmtId="178" formatCode="_(* #,##0.0000_);_(* \(#,##0.0000\);_(* &quot;-&quot;??_);_(@_)"/>
    <numFmt numFmtId="179" formatCode="_(&quot;$&quot;* #,##0.0_);_(&quot;$&quot;* \(#,##0.0\);_(&quot;$&quot;* &quot;-&quot;??_);_(@_)"/>
    <numFmt numFmtId="180" formatCode="_(&quot;$&quot;* #,##0_);_(&quot;$&quot;* \(#,##0\);_(&quot;$&quot;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0000_);_(&quot;$&quot;* \(#,##0.00000\);_(&quot;$&quot;* &quot;-&quot;??_);_(@_)"/>
    <numFmt numFmtId="184" formatCode="0.0000"/>
    <numFmt numFmtId="185" formatCode="0.000"/>
    <numFmt numFmtId="186" formatCode="&quot;$&quot;#,##0.00"/>
    <numFmt numFmtId="187" formatCode="[$$-C09]#,##0.00"/>
    <numFmt numFmtId="188" formatCode="#,##0.0000"/>
    <numFmt numFmtId="189" formatCode="&quot;$&quot;#,##0.0000"/>
    <numFmt numFmtId="190" formatCode="#,##0.000"/>
    <numFmt numFmtId="191" formatCode="mmm\-yyyy"/>
    <numFmt numFmtId="192" formatCode="[$-409]mmmmm;@"/>
    <numFmt numFmtId="193" formatCode="m/d/yyyy;@"/>
    <numFmt numFmtId="194" formatCode="mmm"/>
    <numFmt numFmtId="195" formatCode="m/yyyy"/>
  </numFmts>
  <fonts count="2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sz val="11.25"/>
      <name val="Arial"/>
      <family val="0"/>
    </font>
    <font>
      <b/>
      <sz val="12"/>
      <name val="Arial"/>
      <family val="0"/>
    </font>
    <font>
      <b/>
      <sz val="7"/>
      <color indexed="8"/>
      <name val="Verdana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  <font>
      <sz val="7"/>
      <color indexed="23"/>
      <name val="Verdana"/>
      <family val="2"/>
    </font>
    <font>
      <b/>
      <sz val="7"/>
      <color indexed="23"/>
      <name val="Verdana"/>
      <family val="2"/>
    </font>
    <font>
      <u val="single"/>
      <vertAlign val="superscript"/>
      <sz val="10"/>
      <name val="Arial"/>
      <family val="0"/>
    </font>
    <font>
      <sz val="9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i/>
      <u val="single"/>
      <sz val="10"/>
      <name val="Arial"/>
      <family val="2"/>
    </font>
    <font>
      <sz val="12"/>
      <name val="Arial"/>
      <family val="0"/>
    </font>
    <font>
      <sz val="8.5"/>
      <name val="Arial"/>
      <family val="2"/>
    </font>
    <font>
      <sz val="10"/>
      <color indexed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1" fillId="0" borderId="0" xfId="0" applyNumberFormat="1" applyFont="1" applyFill="1" applyAlignment="1" quotePrefix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170" fontId="0" fillId="0" borderId="0" xfId="15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171" fontId="0" fillId="0" borderId="0" xfId="15" applyNumberFormat="1" applyFont="1" applyAlignment="1">
      <alignment/>
    </xf>
    <xf numFmtId="172" fontId="0" fillId="0" borderId="0" xfId="24" applyNumberFormat="1" applyAlignment="1">
      <alignment/>
    </xf>
    <xf numFmtId="171" fontId="0" fillId="0" borderId="0" xfId="15" applyNumberFormat="1" applyAlignment="1">
      <alignment/>
    </xf>
    <xf numFmtId="43" fontId="0" fillId="0" borderId="0" xfId="15" applyNumberFormat="1" applyFill="1" applyAlignment="1">
      <alignment/>
    </xf>
    <xf numFmtId="43" fontId="0" fillId="0" borderId="0" xfId="15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 quotePrefix="1">
      <alignment horizontal="center" wrapText="1"/>
    </xf>
    <xf numFmtId="172" fontId="0" fillId="0" borderId="0" xfId="24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5" fontId="12" fillId="0" borderId="0" xfId="0" applyNumberFormat="1" applyFont="1" applyAlignment="1">
      <alignment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15" fontId="12" fillId="2" borderId="0" xfId="0" applyNumberFormat="1" applyFont="1" applyFill="1" applyAlignment="1">
      <alignment wrapText="1"/>
    </xf>
    <xf numFmtId="0" fontId="12" fillId="2" borderId="0" xfId="0" applyFont="1" applyFill="1" applyAlignment="1">
      <alignment horizontal="right" wrapText="1"/>
    </xf>
    <xf numFmtId="3" fontId="12" fillId="2" borderId="0" xfId="0" applyNumberFormat="1" applyFont="1" applyFill="1" applyAlignment="1">
      <alignment horizontal="right" wrapText="1"/>
    </xf>
    <xf numFmtId="0" fontId="6" fillId="0" borderId="2" xfId="0" applyFont="1" applyBorder="1" applyAlignment="1">
      <alignment horizontal="left" vertical="center" wrapText="1"/>
    </xf>
    <xf numFmtId="0" fontId="13" fillId="0" borderId="0" xfId="0" applyNumberFormat="1" applyFont="1" applyAlignment="1">
      <alignment wrapText="1"/>
    </xf>
    <xf numFmtId="17" fontId="12" fillId="0" borderId="0" xfId="0" applyNumberFormat="1" applyFont="1" applyAlignment="1">
      <alignment wrapText="1"/>
    </xf>
    <xf numFmtId="17" fontId="13" fillId="0" borderId="0" xfId="0" applyNumberFormat="1" applyFont="1" applyAlignment="1">
      <alignment wrapText="1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17" fillId="0" borderId="0" xfId="0" applyFont="1" applyAlignment="1">
      <alignment/>
    </xf>
    <xf numFmtId="44" fontId="0" fillId="0" borderId="0" xfId="17" applyAlignment="1">
      <alignment/>
    </xf>
    <xf numFmtId="9" fontId="0" fillId="0" borderId="0" xfId="24" applyAlignment="1">
      <alignment/>
    </xf>
    <xf numFmtId="0" fontId="5" fillId="0" borderId="0" xfId="0" applyFont="1" applyAlignment="1" quotePrefix="1">
      <alignment horizontal="left"/>
    </xf>
    <xf numFmtId="178" fontId="0" fillId="0" borderId="0" xfId="15" applyNumberFormat="1" applyAlignment="1">
      <alignment/>
    </xf>
    <xf numFmtId="44" fontId="0" fillId="0" borderId="0" xfId="17" applyAlignment="1">
      <alignment/>
    </xf>
    <xf numFmtId="0" fontId="8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170" fontId="0" fillId="0" borderId="0" xfId="15" applyNumberFormat="1" applyFont="1" applyAlignment="1">
      <alignment/>
    </xf>
    <xf numFmtId="170" fontId="0" fillId="0" borderId="0" xfId="15" applyNumberForma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NumberFormat="1" applyFont="1" applyFill="1" applyAlignment="1">
      <alignment/>
    </xf>
    <xf numFmtId="43" fontId="0" fillId="0" borderId="0" xfId="15" applyFont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21" applyNumberFormat="1" applyFont="1" applyAlignment="1">
      <alignment/>
      <protection/>
    </xf>
    <xf numFmtId="0" fontId="0" fillId="0" borderId="0" xfId="23" applyNumberFormat="1" applyFont="1" applyAlignment="1">
      <alignment horizontal="center"/>
      <protection/>
    </xf>
    <xf numFmtId="0" fontId="0" fillId="0" borderId="0" xfId="21" applyNumberFormat="1" applyFont="1" applyAlignment="1">
      <alignment horizontal="center"/>
      <protection/>
    </xf>
    <xf numFmtId="186" fontId="0" fillId="0" borderId="0" xfId="0" applyNumberFormat="1" applyAlignment="1">
      <alignment/>
    </xf>
    <xf numFmtId="0" fontId="0" fillId="0" borderId="0" xfId="21" applyNumberFormat="1" applyFont="1" applyAlignment="1" quotePrefix="1">
      <alignment horizontal="center"/>
      <protection/>
    </xf>
    <xf numFmtId="9" fontId="0" fillId="0" borderId="0" xfId="24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6" fontId="21" fillId="3" borderId="0" xfId="22" applyNumberFormat="1" applyFont="1" applyFill="1" applyAlignment="1">
      <alignment/>
      <protection/>
    </xf>
    <xf numFmtId="0" fontId="5" fillId="0" borderId="0" xfId="0" applyFont="1" applyAlignment="1">
      <alignment horizontal="left"/>
    </xf>
    <xf numFmtId="41" fontId="0" fillId="0" borderId="0" xfId="15" applyNumberFormat="1" applyAlignment="1">
      <alignment/>
    </xf>
    <xf numFmtId="164" fontId="1" fillId="0" borderId="0" xfId="0" applyNumberFormat="1" applyFont="1" applyFill="1" applyAlignment="1" quotePrefix="1">
      <alignment horizontal="left"/>
    </xf>
    <xf numFmtId="0" fontId="2" fillId="0" borderId="0" xfId="0" applyFont="1" applyAlignment="1">
      <alignment horizontal="right"/>
    </xf>
    <xf numFmtId="7" fontId="0" fillId="0" borderId="0" xfId="17" applyNumberFormat="1" applyAlignment="1">
      <alignment/>
    </xf>
    <xf numFmtId="189" fontId="0" fillId="0" borderId="0" xfId="17" applyNumberFormat="1" applyAlignment="1">
      <alignment/>
    </xf>
    <xf numFmtId="7" fontId="0" fillId="0" borderId="0" xfId="15" applyNumberFormat="1" applyFont="1" applyFill="1" applyAlignment="1">
      <alignment/>
    </xf>
    <xf numFmtId="7" fontId="0" fillId="0" borderId="0" xfId="15" applyNumberFormat="1" applyAlignment="1">
      <alignment/>
    </xf>
    <xf numFmtId="0" fontId="2" fillId="0" borderId="0" xfId="0" applyFont="1" applyAlignment="1">
      <alignment horizontal="left"/>
    </xf>
    <xf numFmtId="190" fontId="0" fillId="0" borderId="0" xfId="0" applyNumberFormat="1" applyAlignment="1">
      <alignment/>
    </xf>
    <xf numFmtId="190" fontId="2" fillId="0" borderId="0" xfId="0" applyNumberFormat="1" applyFont="1" applyAlignment="1">
      <alignment/>
    </xf>
    <xf numFmtId="4" fontId="0" fillId="0" borderId="1" xfId="0" applyNumberFormat="1" applyBorder="1" applyAlignment="1">
      <alignment/>
    </xf>
    <xf numFmtId="4" fontId="2" fillId="0" borderId="0" xfId="0" applyNumberFormat="1" applyFont="1" applyAlignment="1">
      <alignment horizontal="center"/>
    </xf>
    <xf numFmtId="4" fontId="0" fillId="0" borderId="0" xfId="15" applyNumberForma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24" applyNumberFormat="1" applyAlignment="1">
      <alignment/>
    </xf>
    <xf numFmtId="0" fontId="0" fillId="0" borderId="0" xfId="0" applyFont="1" applyAlignment="1">
      <alignment horizontal="left"/>
    </xf>
    <xf numFmtId="7" fontId="0" fillId="0" borderId="0" xfId="15" applyNumberFormat="1" applyFont="1" applyFill="1" applyAlignment="1">
      <alignment/>
    </xf>
    <xf numFmtId="7" fontId="0" fillId="0" borderId="0" xfId="15" applyNumberFormat="1" applyFont="1" applyAlignment="1">
      <alignment/>
    </xf>
    <xf numFmtId="44" fontId="0" fillId="0" borderId="0" xfId="0" applyNumberFormat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ve Year Total" xfId="21"/>
    <cellStyle name="Normal_FY01_02" xfId="22"/>
    <cellStyle name="Normal_Ten Year Total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chartsheet" Target="chartsheets/sheet7.xml" /><Relationship Id="rId13" Type="http://schemas.openxmlformats.org/officeDocument/2006/relationships/worksheet" Target="worksheets/sheet6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worksheet" Target="worksheets/sheet7.xml" /><Relationship Id="rId17" Type="http://schemas.openxmlformats.org/officeDocument/2006/relationships/chartsheet" Target="chartsheets/sheet10.xml" /><Relationship Id="rId18" Type="http://schemas.openxmlformats.org/officeDocument/2006/relationships/worksheet" Target="worksheets/sheet8.xml" /><Relationship Id="rId19" Type="http://schemas.openxmlformats.org/officeDocument/2006/relationships/chartsheet" Target="chartsheets/sheet11.xml" /><Relationship Id="rId20" Type="http://schemas.openxmlformats.org/officeDocument/2006/relationships/worksheet" Target="worksheets/sheet9.xml" /><Relationship Id="rId21" Type="http://schemas.openxmlformats.org/officeDocument/2006/relationships/chartsheet" Target="chartsheets/sheet12.xml" /><Relationship Id="rId22" Type="http://schemas.openxmlformats.org/officeDocument/2006/relationships/worksheet" Target="worksheets/sheet10.xml" /><Relationship Id="rId23" Type="http://schemas.openxmlformats.org/officeDocument/2006/relationships/chartsheet" Target="chartsheets/sheet13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Cash Receipts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4875"/>
          <c:w val="0.98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Bonus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Table'!$B$5:$B$33</c:f>
              <c:numCache>
                <c:ptCount val="29"/>
                <c:pt idx="0">
                  <c:v>198104745.11</c:v>
                </c:pt>
                <c:pt idx="1">
                  <c:v>131117077.26</c:v>
                </c:pt>
                <c:pt idx="2">
                  <c:v>125077331.32</c:v>
                </c:pt>
                <c:pt idx="3">
                  <c:v>44758459.76</c:v>
                </c:pt>
                <c:pt idx="4">
                  <c:v>55880089.61</c:v>
                </c:pt>
                <c:pt idx="5">
                  <c:v>61170201.37</c:v>
                </c:pt>
                <c:pt idx="6">
                  <c:v>25942570.14</c:v>
                </c:pt>
                <c:pt idx="7">
                  <c:v>12353802.42</c:v>
                </c:pt>
                <c:pt idx="8">
                  <c:v>28745161.48</c:v>
                </c:pt>
                <c:pt idx="9">
                  <c:v>14566152.72</c:v>
                </c:pt>
                <c:pt idx="10">
                  <c:v>11165525.5</c:v>
                </c:pt>
                <c:pt idx="11">
                  <c:v>6434396.920000001</c:v>
                </c:pt>
                <c:pt idx="12">
                  <c:v>8440252.42</c:v>
                </c:pt>
                <c:pt idx="13">
                  <c:v>12717181.739999998</c:v>
                </c:pt>
                <c:pt idx="14">
                  <c:v>24823265.14</c:v>
                </c:pt>
                <c:pt idx="15">
                  <c:v>32593416</c:v>
                </c:pt>
                <c:pt idx="16">
                  <c:v>53288168.839999996</c:v>
                </c:pt>
                <c:pt idx="17">
                  <c:v>50493823.23</c:v>
                </c:pt>
                <c:pt idx="18">
                  <c:v>19050656.83</c:v>
                </c:pt>
                <c:pt idx="19">
                  <c:v>18569754.82</c:v>
                </c:pt>
                <c:pt idx="20">
                  <c:v>32740447.66</c:v>
                </c:pt>
                <c:pt idx="21">
                  <c:v>23694680.67</c:v>
                </c:pt>
                <c:pt idx="22">
                  <c:v>22598580.020000003</c:v>
                </c:pt>
                <c:pt idx="23">
                  <c:v>25978166.79</c:v>
                </c:pt>
                <c:pt idx="24">
                  <c:v>38696837.02</c:v>
                </c:pt>
                <c:pt idx="25">
                  <c:v>37995174.51</c:v>
                </c:pt>
                <c:pt idx="26">
                  <c:v>52139306.51</c:v>
                </c:pt>
                <c:pt idx="27">
                  <c:v>61175021.46</c:v>
                </c:pt>
                <c:pt idx="28">
                  <c:v>141646043.46000004</c:v>
                </c:pt>
              </c:numCache>
            </c:numRef>
          </c:val>
        </c:ser>
        <c:ser>
          <c:idx val="1"/>
          <c:order val="1"/>
          <c:tx>
            <c:v>Royalty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Table'!$C$5:$C$33</c:f>
              <c:numCache>
                <c:ptCount val="29"/>
                <c:pt idx="0">
                  <c:v>126962938.19</c:v>
                </c:pt>
                <c:pt idx="1">
                  <c:v>348027421.73</c:v>
                </c:pt>
                <c:pt idx="2">
                  <c:v>474263312.63</c:v>
                </c:pt>
                <c:pt idx="3">
                  <c:v>459698248.79</c:v>
                </c:pt>
                <c:pt idx="4">
                  <c:v>455791830.09</c:v>
                </c:pt>
                <c:pt idx="5">
                  <c:v>431815873.6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</c:v>
                </c:pt>
                <c:pt idx="17">
                  <c:v>246741066.69999996</c:v>
                </c:pt>
                <c:pt idx="18">
                  <c:v>178424388.2</c:v>
                </c:pt>
                <c:pt idx="19">
                  <c:v>242898370.716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411350276.65</c:v>
                </c:pt>
                <c:pt idx="24">
                  <c:v>459982044.53999996</c:v>
                </c:pt>
                <c:pt idx="25">
                  <c:v>443298720.1</c:v>
                </c:pt>
                <c:pt idx="26">
                  <c:v>522453427</c:v>
                </c:pt>
                <c:pt idx="27">
                  <c:v>693034893.2500001</c:v>
                </c:pt>
                <c:pt idx="28">
                  <c:v>743208518.7966664</c:v>
                </c:pt>
              </c:numCache>
            </c:numRef>
          </c:val>
        </c:ser>
        <c:ser>
          <c:idx val="2"/>
          <c:order val="2"/>
          <c:tx>
            <c:v>Leasehold Payments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Table'!$D$5:$D$33</c:f>
              <c:numCache>
                <c:ptCount val="29"/>
                <c:pt idx="0">
                  <c:v>13726070.280000001</c:v>
                </c:pt>
                <c:pt idx="1">
                  <c:v>40948515.41</c:v>
                </c:pt>
                <c:pt idx="2">
                  <c:v>55641805.23</c:v>
                </c:pt>
                <c:pt idx="3">
                  <c:v>43255021.70999999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</c:v>
                </c:pt>
                <c:pt idx="8">
                  <c:v>5812013.96</c:v>
                </c:pt>
                <c:pt idx="9">
                  <c:v>9269142.96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</c:v>
                </c:pt>
                <c:pt idx="13">
                  <c:v>4991838.23</c:v>
                </c:pt>
                <c:pt idx="14">
                  <c:v>7203636.449999999</c:v>
                </c:pt>
                <c:pt idx="15">
                  <c:v>14298740.42</c:v>
                </c:pt>
                <c:pt idx="16">
                  <c:v>22314559.88</c:v>
                </c:pt>
                <c:pt idx="17">
                  <c:v>29645526.58</c:v>
                </c:pt>
                <c:pt idx="18">
                  <c:v>21074412.46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16272288.36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29820734.54</c:v>
                </c:pt>
                <c:pt idx="28">
                  <c:v>18046461.49714286</c:v>
                </c:pt>
              </c:numCache>
            </c:numRef>
          </c:val>
        </c:ser>
        <c:ser>
          <c:idx val="3"/>
          <c:order val="3"/>
          <c:tx>
            <c:v>Interest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'Historical Cash Receipts Table'!$A$5:$A$33</c:f>
              <c:strCache>
                <c:ptCount val="29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 Projected</c:v>
                </c:pt>
              </c:strCache>
            </c:strRef>
          </c:cat>
          <c:val>
            <c:numRef>
              <c:f>'Historical Cash Receipts Table'!$E$5:$E$33</c:f>
              <c:numCache>
                <c:ptCount val="29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1126655.21</c:v>
                </c:pt>
              </c:numCache>
            </c:numRef>
          </c:val>
        </c:ser>
        <c:overlap val="100"/>
        <c:axId val="39771151"/>
        <c:axId val="22396040"/>
      </c:barChart>
      <c:catAx>
        <c:axId val="3977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396040"/>
        <c:crosses val="autoZero"/>
        <c:auto val="1"/>
        <c:lblOffset val="100"/>
        <c:noMultiLvlLbl val="0"/>
      </c:catAx>
      <c:valAx>
        <c:axId val="2239604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397711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82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Natural Gas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Daily Cash Gas Prices at Henry Hubb $/mmbtu.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Prices!$G$15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Prices!$H$15:$S$15</c:f>
              <c:numCache>
                <c:ptCount val="12"/>
                <c:pt idx="0">
                  <c:v>6.143095000000001</c:v>
                </c:pt>
                <c:pt idx="1">
                  <c:v>6.112431578947368</c:v>
                </c:pt>
                <c:pt idx="2">
                  <c:v>6.922849999999998</c:v>
                </c:pt>
                <c:pt idx="3">
                  <c:v>7.200442857142858</c:v>
                </c:pt>
                <c:pt idx="4">
                  <c:v>6.488004761904762</c:v>
                </c:pt>
                <c:pt idx="5">
                  <c:v>7.150722727272727</c:v>
                </c:pt>
                <c:pt idx="6">
                  <c:v>7.591005</c:v>
                </c:pt>
                <c:pt idx="7">
                  <c:v>9.294718181818183</c:v>
                </c:pt>
                <c:pt idx="8">
                  <c:v>11.98226470588235</c:v>
                </c:pt>
                <c:pt idx="9">
                  <c:v>13.50150625</c:v>
                </c:pt>
                <c:pt idx="10">
                  <c:v>10.327074999999999</c:v>
                </c:pt>
                <c:pt idx="11">
                  <c:v>13.051904761904764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Prices!$G$16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Prices!$H$16:$S$16</c:f>
              <c:numCache>
                <c:ptCount val="12"/>
                <c:pt idx="0">
                  <c:v>8.678</c:v>
                </c:pt>
                <c:pt idx="1">
                  <c:v>7.533157894736842</c:v>
                </c:pt>
                <c:pt idx="2">
                  <c:v>6.87</c:v>
                </c:pt>
                <c:pt idx="3">
                  <c:v>7.15</c:v>
                </c:pt>
                <c:pt idx="4">
                  <c:v>6.24</c:v>
                </c:pt>
                <c:pt idx="5">
                  <c:v>6.2</c:v>
                </c:pt>
                <c:pt idx="6">
                  <c:v>6.17</c:v>
                </c:pt>
                <c:pt idx="7">
                  <c:v>7.11</c:v>
                </c:pt>
                <c:pt idx="8">
                  <c:v>4.9</c:v>
                </c:pt>
                <c:pt idx="9">
                  <c:v>5.87</c:v>
                </c:pt>
                <c:pt idx="10">
                  <c:v>7.4</c:v>
                </c:pt>
                <c:pt idx="11">
                  <c:v>6.73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Prices!$G$17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Prices!$H$13:$S$13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Prices!$H$17:$S$17</c:f>
              <c:numCache>
                <c:ptCount val="12"/>
                <c:pt idx="0">
                  <c:v>6.6</c:v>
                </c:pt>
                <c:pt idx="1">
                  <c:v>8.25</c:v>
                </c:pt>
                <c:pt idx="2">
                  <c:v>7.11</c:v>
                </c:pt>
                <c:pt idx="3">
                  <c:v>7.6</c:v>
                </c:pt>
                <c:pt idx="4">
                  <c:v>7.64</c:v>
                </c:pt>
                <c:pt idx="5">
                  <c:v>7.35</c:v>
                </c:pt>
                <c:pt idx="6">
                  <c:v>6.22</c:v>
                </c:pt>
                <c:pt idx="7">
                  <c:v>6.23</c:v>
                </c:pt>
                <c:pt idx="8">
                  <c:v>6.02</c:v>
                </c:pt>
                <c:pt idx="9">
                  <c:v>6.74</c:v>
                </c:pt>
                <c:pt idx="10">
                  <c:v>7.13</c:v>
                </c:pt>
                <c:pt idx="11">
                  <c:v>7.11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Prices!$H$18:$S$18</c:f>
              <c:numCache>
                <c:ptCount val="12"/>
                <c:pt idx="0">
                  <c:v>7.99</c:v>
                </c:pt>
                <c:pt idx="1">
                  <c:v>8.55</c:v>
                </c:pt>
                <c:pt idx="2">
                  <c:v>9.45</c:v>
                </c:pt>
                <c:pt idx="3">
                  <c:v>10.18</c:v>
                </c:pt>
                <c:pt idx="4">
                  <c:v>11.27</c:v>
                </c:pt>
                <c:pt idx="5">
                  <c:v>12.7</c:v>
                </c:pt>
                <c:pt idx="6">
                  <c:v>11.11</c:v>
                </c:pt>
                <c:pt idx="7">
                  <c:v>8.26</c:v>
                </c:pt>
                <c:pt idx="8">
                  <c:v>7.64</c:v>
                </c:pt>
                <c:pt idx="9">
                  <c:v>6.74</c:v>
                </c:pt>
                <c:pt idx="10">
                  <c:v>6.69</c:v>
                </c:pt>
                <c:pt idx="11">
                  <c:v>5.84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Prices!$G$19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Prices!$H$19:$S$19</c:f>
              <c:numCache>
                <c:ptCount val="12"/>
                <c:pt idx="0">
                  <c:v>5.51</c:v>
                </c:pt>
              </c:numCache>
            </c:numRef>
          </c:val>
          <c:smooth val="0"/>
        </c:ser>
        <c:marker val="1"/>
        <c:axId val="9861913"/>
        <c:axId val="21648354"/>
      </c:lineChart>
      <c:catAx>
        <c:axId val="9861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48354"/>
        <c:crosses val="autoZero"/>
        <c:auto val="1"/>
        <c:lblOffset val="100"/>
        <c:noMultiLvlLbl val="0"/>
      </c:catAx>
      <c:valAx>
        <c:axId val="2164835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98619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Price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9475"/>
          <c:w val="0.979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2'!$A$79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'Lease Sale Table 2'!$B$78:$M$78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2'!$B$79:$M$79</c:f>
            </c:numRef>
          </c:val>
          <c:smooth val="0"/>
        </c:ser>
        <c:ser>
          <c:idx val="2"/>
          <c:order val="1"/>
          <c:tx>
            <c:strRef>
              <c:f>'Lease Sale Table 2'!$A$81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'Lease Sale Table 2'!$B$78:$M$78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2'!$B$81:$M$81</c:f>
              <c:numCache>
                <c:ptCount val="12"/>
                <c:pt idx="0">
                  <c:v>355.0604250644899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272.6467269641964</c:v>
                </c:pt>
                <c:pt idx="6">
                  <c:v>323.7553109493402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2'!$A$82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'Lease Sale Table 2'!$B$78:$M$78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2'!$B$82:$M$82</c:f>
              <c:numCache>
                <c:ptCount val="12"/>
                <c:pt idx="0">
                  <c:v>537.2569983746135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</c:v>
                </c:pt>
                <c:pt idx="7">
                  <c:v>268.16</c:v>
                </c:pt>
                <c:pt idx="8">
                  <c:v>627.98</c:v>
                </c:pt>
                <c:pt idx="9">
                  <c:v>1121.59</c:v>
                </c:pt>
                <c:pt idx="10">
                  <c:v>387.46</c:v>
                </c:pt>
                <c:pt idx="11">
                  <c:v>265.28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'Lease Sale Table 2'!$B$78:$M$78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2'!$B$83:$M$83</c:f>
              <c:numCach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2'!$A$84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'Lease Sale Table 2'!$B$78:$M$78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2'!$B$84:$M$84</c:f>
              <c:numCache>
                <c:ptCount val="12"/>
                <c:pt idx="0">
                  <c:v>245.04</c:v>
                </c:pt>
              </c:numCache>
            </c:numRef>
          </c:val>
          <c:smooth val="0"/>
        </c:ser>
        <c:marker val="1"/>
        <c:axId val="60617459"/>
        <c:axId val="8686220"/>
      </c:lineChart>
      <c:catAx>
        <c:axId val="60617459"/>
        <c:scaling>
          <c:orientation val="minMax"/>
          <c:max val="12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8686220"/>
        <c:crosses val="autoZero"/>
        <c:auto val="1"/>
        <c:lblOffset val="100"/>
        <c:tickLblSkip val="1"/>
        <c:noMultiLvlLbl val="0"/>
      </c:catAx>
      <c:valAx>
        <c:axId val="868622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061745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State Acreage Under Lease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5675"/>
          <c:w val="0.872"/>
          <c:h val="0.878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'Leased Acres Table'!$I$33:$T$33</c:f>
              <c:numCach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'Leased Acres Table'!$I$34:$T$34</c:f>
              <c:numCache>
                <c:ptCount val="12"/>
                <c:pt idx="0">
                  <c:v>1028925</c:v>
                </c:pt>
                <c:pt idx="1">
                  <c:v>1036953</c:v>
                </c:pt>
                <c:pt idx="2">
                  <c:v>1021053</c:v>
                </c:pt>
                <c:pt idx="3">
                  <c:v>1020861</c:v>
                </c:pt>
                <c:pt idx="4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'Leased Acres Table'!$I$35:$T$35</c:f>
              <c:numCach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marker val="1"/>
        <c:axId val="11067117"/>
        <c:axId val="32495190"/>
      </c:lineChart>
      <c:catAx>
        <c:axId val="11067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95190"/>
        <c:crosses val="autoZero"/>
        <c:auto val="1"/>
        <c:lblOffset val="100"/>
        <c:noMultiLvlLbl val="0"/>
      </c:catAx>
      <c:valAx>
        <c:axId val="32495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Acreage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67117"/>
        <c:crossesAt val="1"/>
        <c:crossBetween val="between"/>
        <c:dispUnits/>
      </c:valAx>
      <c:spPr>
        <a:solidFill>
          <a:srgbClr val="FFFFCC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3"/>
          <c:y val="0.94575"/>
          <c:w val="0.373"/>
          <c:h val="0.035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Productive Acres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'Productive Acres Table '!$A$4:$A$16</c:f>
              <c:strCache>
                <c:ptCount val="13"/>
                <c:pt idx="0">
                  <c:v>39417</c:v>
                </c:pt>
                <c:pt idx="1">
                  <c:v>39448</c:v>
                </c:pt>
                <c:pt idx="2">
                  <c:v>39479</c:v>
                </c:pt>
                <c:pt idx="3">
                  <c:v>39508</c:v>
                </c:pt>
                <c:pt idx="4">
                  <c:v>39539</c:v>
                </c:pt>
                <c:pt idx="5">
                  <c:v>39569</c:v>
                </c:pt>
                <c:pt idx="6">
                  <c:v>39600</c:v>
                </c:pt>
                <c:pt idx="7">
                  <c:v>39630</c:v>
                </c:pt>
                <c:pt idx="8">
                  <c:v>39661</c:v>
                </c:pt>
                <c:pt idx="9">
                  <c:v>39692</c:v>
                </c:pt>
                <c:pt idx="10">
                  <c:v>39722</c:v>
                </c:pt>
                <c:pt idx="11">
                  <c:v>39753</c:v>
                </c:pt>
                <c:pt idx="12">
                  <c:v>39783</c:v>
                </c:pt>
              </c:strCache>
            </c:strRef>
          </c:cat>
          <c:val>
            <c:numRef>
              <c:f>'Productive Acres Table '!$B$4:$B$16</c:f>
              <c:numCache>
                <c:ptCount val="13"/>
                <c:pt idx="0">
                  <c:v>394508</c:v>
                </c:pt>
                <c:pt idx="1">
                  <c:v>397908</c:v>
                </c:pt>
                <c:pt idx="2">
                  <c:v>397950</c:v>
                </c:pt>
                <c:pt idx="3">
                  <c:v>399008</c:v>
                </c:pt>
                <c:pt idx="4">
                  <c:v>398803</c:v>
                </c:pt>
                <c:pt idx="5">
                  <c:v>398208</c:v>
                </c:pt>
                <c:pt idx="6">
                  <c:v>399482</c:v>
                </c:pt>
                <c:pt idx="7">
                  <c:v>394598</c:v>
                </c:pt>
                <c:pt idx="8">
                  <c:v>394762</c:v>
                </c:pt>
                <c:pt idx="9">
                  <c:v>396090</c:v>
                </c:pt>
                <c:pt idx="10">
                  <c:v>396317</c:v>
                </c:pt>
                <c:pt idx="11">
                  <c:v>394863</c:v>
                </c:pt>
                <c:pt idx="12">
                  <c:v>393808</c:v>
                </c:pt>
              </c:numCache>
            </c:numRef>
          </c:val>
          <c:smooth val="0"/>
        </c:ser>
        <c:marker val="1"/>
        <c:axId val="24021255"/>
        <c:axId val="14864704"/>
      </c:lineChart>
      <c:catAx>
        <c:axId val="2402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64704"/>
        <c:crosses val="autoZero"/>
        <c:auto val="1"/>
        <c:lblOffset val="100"/>
        <c:noMultiLvlLbl val="0"/>
      </c:catAx>
      <c:valAx>
        <c:axId val="14864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Acres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0212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Oil Production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75"/>
          <c:w val="0.95225"/>
          <c:h val="0.761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Oil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Oil Production'!$B$5:$B$31</c:f>
              <c:numCache>
                <c:ptCount val="27"/>
                <c:pt idx="0">
                  <c:v>8781026.141184928</c:v>
                </c:pt>
                <c:pt idx="1">
                  <c:v>8558474.421937646</c:v>
                </c:pt>
                <c:pt idx="2">
                  <c:v>8730682.030971684</c:v>
                </c:pt>
                <c:pt idx="3">
                  <c:v>8824976.160717562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7423374.401936714</c:v>
                </c:pt>
                <c:pt idx="7">
                  <c:v>6925936.563445734</c:v>
                </c:pt>
                <c:pt idx="8">
                  <c:v>7131084.331709899</c:v>
                </c:pt>
                <c:pt idx="9">
                  <c:v>7112144.048893307</c:v>
                </c:pt>
                <c:pt idx="10">
                  <c:v>6782359.2097106185</c:v>
                </c:pt>
                <c:pt idx="11">
                  <c:v>6621211.572708543</c:v>
                </c:pt>
                <c:pt idx="12">
                  <c:v>6309035.978864219</c:v>
                </c:pt>
                <c:pt idx="13">
                  <c:v>6418022.855633223</c:v>
                </c:pt>
                <c:pt idx="14">
                  <c:v>6653990.052791666</c:v>
                </c:pt>
                <c:pt idx="15">
                  <c:v>6561423.509744368</c:v>
                </c:pt>
                <c:pt idx="16">
                  <c:v>6485580.53444753</c:v>
                </c:pt>
                <c:pt idx="17">
                  <c:v>6264809.816449483</c:v>
                </c:pt>
                <c:pt idx="18">
                  <c:v>7073882.505012962</c:v>
                </c:pt>
                <c:pt idx="19">
                  <c:v>5670119.609326092</c:v>
                </c:pt>
                <c:pt idx="20">
                  <c:v>4747874.577319243</c:v>
                </c:pt>
                <c:pt idx="21">
                  <c:v>4790574.246234702</c:v>
                </c:pt>
                <c:pt idx="22">
                  <c:v>4065743.944395854</c:v>
                </c:pt>
                <c:pt idx="23">
                  <c:v>2766634.6752477516</c:v>
                </c:pt>
                <c:pt idx="24">
                  <c:v>4293212.686775938</c:v>
                </c:pt>
                <c:pt idx="25">
                  <c:v>4595950.798525739</c:v>
                </c:pt>
                <c:pt idx="26">
                  <c:v>3714716.9634245923</c:v>
                </c:pt>
              </c:numCache>
            </c:numRef>
          </c:val>
        </c:ser>
        <c:overlap val="100"/>
        <c:axId val="237769"/>
        <c:axId val="2139922"/>
      </c:barChart>
      <c:catAx>
        <c:axId val="237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39922"/>
        <c:crosses val="autoZero"/>
        <c:auto val="1"/>
        <c:lblOffset val="100"/>
        <c:noMultiLvlLbl val="0"/>
      </c:catAx>
      <c:valAx>
        <c:axId val="2139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7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95"/>
          <c:y val="0.96375"/>
          <c:w val="0.12625"/>
          <c:h val="0.03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Historical Gas Production  
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875"/>
          <c:w val="0.95225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'Historical Gas Production'!$A$5:$A$31</c:f>
              <c:strCache>
                <c:ptCount val="27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 Projected</c:v>
                </c:pt>
              </c:strCache>
            </c:strRef>
          </c:cat>
          <c:val>
            <c:numRef>
              <c:f>'Historical Gas Production'!$B$5:$B$31</c:f>
              <c:numCache>
                <c:ptCount val="27"/>
                <c:pt idx="0">
                  <c:v>94125368.0492202</c:v>
                </c:pt>
                <c:pt idx="1">
                  <c:v>89454160.399017</c:v>
                </c:pt>
                <c:pt idx="2">
                  <c:v>84301670.20897071</c:v>
                </c:pt>
                <c:pt idx="3">
                  <c:v>79934039.7661107</c:v>
                </c:pt>
                <c:pt idx="4">
                  <c:v>78234139.073201</c:v>
                </c:pt>
                <c:pt idx="5">
                  <c:v>73532728.57167429</c:v>
                </c:pt>
                <c:pt idx="6">
                  <c:v>67566287.5721549</c:v>
                </c:pt>
                <c:pt idx="7">
                  <c:v>68771994.91115737</c:v>
                </c:pt>
                <c:pt idx="8">
                  <c:v>63785078.1957835</c:v>
                </c:pt>
                <c:pt idx="9">
                  <c:v>59265714.829273686</c:v>
                </c:pt>
                <c:pt idx="10">
                  <c:v>59631387.2903608</c:v>
                </c:pt>
                <c:pt idx="11">
                  <c:v>55353140.64949941</c:v>
                </c:pt>
                <c:pt idx="12">
                  <c:v>54136350.23640294</c:v>
                </c:pt>
                <c:pt idx="13">
                  <c:v>54136350.23640294</c:v>
                </c:pt>
                <c:pt idx="14">
                  <c:v>60755685.05036849</c:v>
                </c:pt>
                <c:pt idx="15">
                  <c:v>61613141.4094407</c:v>
                </c:pt>
                <c:pt idx="16">
                  <c:v>51729193.63640174</c:v>
                </c:pt>
                <c:pt idx="17">
                  <c:v>55650029.65467328</c:v>
                </c:pt>
                <c:pt idx="18">
                  <c:v>62648530.875703655</c:v>
                </c:pt>
                <c:pt idx="19">
                  <c:v>59989148.04670321</c:v>
                </c:pt>
                <c:pt idx="20">
                  <c:v>53028702.280907445</c:v>
                </c:pt>
                <c:pt idx="21">
                  <c:v>48754276.28357047</c:v>
                </c:pt>
                <c:pt idx="22">
                  <c:v>42369541.04076271</c:v>
                </c:pt>
                <c:pt idx="23">
                  <c:v>33179715.25278523</c:v>
                </c:pt>
                <c:pt idx="24">
                  <c:v>42520361.457738034</c:v>
                </c:pt>
                <c:pt idx="25">
                  <c:v>44266296.326744</c:v>
                </c:pt>
                <c:pt idx="26">
                  <c:v>40106794.92861888</c:v>
                </c:pt>
              </c:numCache>
            </c:numRef>
          </c:val>
        </c:ser>
        <c:overlap val="100"/>
        <c:axId val="19259299"/>
        <c:axId val="39115964"/>
      </c:barChart>
      <c:catAx>
        <c:axId val="1925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115964"/>
        <c:crosses val="autoZero"/>
        <c:auto val="1"/>
        <c:lblOffset val="100"/>
        <c:noMultiLvlLbl val="0"/>
      </c:catAx>
      <c:valAx>
        <c:axId val="3911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MCF's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259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75"/>
          <c:y val="0.9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Royalty Collections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7125"/>
          <c:w val="0.98025"/>
          <c:h val="0.8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</c:strCache>
            </c:strRef>
          </c:cat>
          <c:val>
            <c:numRef>
              <c:f>'Disposition Month'!$B$5:$B$18</c:f>
              <c:numCache>
                <c:ptCount val="14"/>
                <c:pt idx="0">
                  <c:v>28623448.64</c:v>
                </c:pt>
                <c:pt idx="1">
                  <c:v>30444240.23</c:v>
                </c:pt>
                <c:pt idx="2">
                  <c:v>31710668.44</c:v>
                </c:pt>
                <c:pt idx="3">
                  <c:v>29913780.95</c:v>
                </c:pt>
                <c:pt idx="4">
                  <c:v>29555313.24</c:v>
                </c:pt>
                <c:pt idx="5">
                  <c:v>33493565.35</c:v>
                </c:pt>
                <c:pt idx="6">
                  <c:v>38211282.65</c:v>
                </c:pt>
                <c:pt idx="7">
                  <c:v>44514874.18</c:v>
                </c:pt>
                <c:pt idx="8">
                  <c:v>45614195.77</c:v>
                </c:pt>
                <c:pt idx="9">
                  <c:v>47543940.5</c:v>
                </c:pt>
                <c:pt idx="10">
                  <c:v>39693223.38</c:v>
                </c:pt>
                <c:pt idx="11">
                  <c:v>12377272.11</c:v>
                </c:pt>
                <c:pt idx="12">
                  <c:v>19648269.38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</c:strCache>
            </c:strRef>
          </c:cat>
          <c:val>
            <c:numRef>
              <c:f>'Disposition Month'!$C$5:$C$18</c:f>
              <c:numCache>
                <c:ptCount val="14"/>
                <c:pt idx="0">
                  <c:v>24479081.81</c:v>
                </c:pt>
                <c:pt idx="1">
                  <c:v>26010143.64</c:v>
                </c:pt>
                <c:pt idx="2">
                  <c:v>27725734.66</c:v>
                </c:pt>
                <c:pt idx="3">
                  <c:v>28699212.26</c:v>
                </c:pt>
                <c:pt idx="4">
                  <c:v>30034730.29</c:v>
                </c:pt>
                <c:pt idx="5">
                  <c:v>36124416.31</c:v>
                </c:pt>
                <c:pt idx="6">
                  <c:v>37893185.74</c:v>
                </c:pt>
                <c:pt idx="7">
                  <c:v>50673768.39</c:v>
                </c:pt>
                <c:pt idx="8">
                  <c:v>55575069.48</c:v>
                </c:pt>
                <c:pt idx="9">
                  <c:v>54314465.1</c:v>
                </c:pt>
                <c:pt idx="10">
                  <c:v>37047764.71</c:v>
                </c:pt>
                <c:pt idx="11">
                  <c:v>13221801.24</c:v>
                </c:pt>
                <c:pt idx="12">
                  <c:v>25305555.23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Month'!$A$5:$A$17</c:f>
              <c:strCache>
                <c:ptCount val="13"/>
                <c:pt idx="0">
                  <c:v>39356</c:v>
                </c:pt>
                <c:pt idx="1">
                  <c:v>39387</c:v>
                </c:pt>
                <c:pt idx="2">
                  <c:v>39417</c:v>
                </c:pt>
                <c:pt idx="3">
                  <c:v>39448</c:v>
                </c:pt>
                <c:pt idx="4">
                  <c:v>39479</c:v>
                </c:pt>
                <c:pt idx="5">
                  <c:v>39508</c:v>
                </c:pt>
                <c:pt idx="6">
                  <c:v>39539</c:v>
                </c:pt>
                <c:pt idx="7">
                  <c:v>39569</c:v>
                </c:pt>
                <c:pt idx="8">
                  <c:v>39600</c:v>
                </c:pt>
                <c:pt idx="9">
                  <c:v>39630</c:v>
                </c:pt>
                <c:pt idx="10">
                  <c:v>39661</c:v>
                </c:pt>
                <c:pt idx="11">
                  <c:v>39692</c:v>
                </c:pt>
                <c:pt idx="12">
                  <c:v>39722</c:v>
                </c:pt>
              </c:strCache>
            </c:strRef>
          </c:cat>
          <c:val>
            <c:numRef>
              <c:f>'Disposition Month'!$D$5:$D$18</c:f>
              <c:numCache>
                <c:ptCount val="14"/>
                <c:pt idx="0">
                  <c:v>1889038.21</c:v>
                </c:pt>
                <c:pt idx="1">
                  <c:v>2273999.31</c:v>
                </c:pt>
                <c:pt idx="2">
                  <c:v>2212815.52</c:v>
                </c:pt>
                <c:pt idx="3">
                  <c:v>2259556.75</c:v>
                </c:pt>
                <c:pt idx="4">
                  <c:v>1885651.92</c:v>
                </c:pt>
                <c:pt idx="5">
                  <c:v>1889751.65</c:v>
                </c:pt>
                <c:pt idx="6">
                  <c:v>2062364.69</c:v>
                </c:pt>
                <c:pt idx="7">
                  <c:v>3144004.36</c:v>
                </c:pt>
                <c:pt idx="8">
                  <c:v>3112422.88</c:v>
                </c:pt>
                <c:pt idx="9">
                  <c:v>3500613.99</c:v>
                </c:pt>
                <c:pt idx="10">
                  <c:v>2444398.85</c:v>
                </c:pt>
                <c:pt idx="11">
                  <c:v>524201.76</c:v>
                </c:pt>
                <c:pt idx="12">
                  <c:v>783460.85</c:v>
                </c:pt>
              </c:numCache>
            </c:numRef>
          </c:val>
        </c:ser>
        <c:overlap val="100"/>
        <c:axId val="16499357"/>
        <c:axId val="14276486"/>
      </c:barChart>
      <c:catAx>
        <c:axId val="1649935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14276486"/>
        <c:crosses val="autoZero"/>
        <c:auto val="1"/>
        <c:lblOffset val="100"/>
        <c:noMultiLvlLbl val="0"/>
      </c:catAx>
      <c:valAx>
        <c:axId val="14276486"/>
        <c:scaling>
          <c:orientation val="minMax"/>
        </c:scaling>
        <c:axPos val="l"/>
        <c:majorGridlines/>
        <c:delete val="0"/>
        <c:numFmt formatCode="_(&quot;$&quot;* #,##0_);_(&quot;$&quot;* \(#,##0\);_(&quot;$&quot;* &quot;-&quot;_);_(@_)" sourceLinked="0"/>
        <c:majorTickMark val="out"/>
        <c:minorTickMark val="none"/>
        <c:tickLblPos val="nextTo"/>
        <c:crossAx val="164993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7075"/>
          <c:y val="0.93125"/>
          <c:w val="0.21475"/>
          <c:h val="0.042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325"/>
          <c:w val="0.979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</c:v>
                </c:pt>
                <c:pt idx="8">
                  <c:v>9938887.7</c:v>
                </c:pt>
                <c:pt idx="9">
                  <c:v>13180009.72</c:v>
                </c:pt>
                <c:pt idx="10">
                  <c:v>13187127.14</c:v>
                </c:pt>
                <c:pt idx="11">
                  <c:v>12046402.11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ptCount val="12"/>
                <c:pt idx="0">
                  <c:v>13292425.84</c:v>
                </c:pt>
                <c:pt idx="1">
                  <c:v>12987629.95</c:v>
                </c:pt>
                <c:pt idx="2">
                  <c:v>16106665.14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5818173.26</c:v>
                </c:pt>
                <c:pt idx="10">
                  <c:v>8328168.76</c:v>
                </c:pt>
                <c:pt idx="11">
                  <c:v>9913584.88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</c:v>
                </c:pt>
                <c:pt idx="3">
                  <c:v>15318758.86</c:v>
                </c:pt>
                <c:pt idx="4">
                  <c:v>16835017.43</c:v>
                </c:pt>
                <c:pt idx="5">
                  <c:v>18112663.94</c:v>
                </c:pt>
                <c:pt idx="6">
                  <c:v>20466479.1</c:v>
                </c:pt>
                <c:pt idx="7">
                  <c:v>21136410.15</c:v>
                </c:pt>
                <c:pt idx="8">
                  <c:v>18610670.65</c:v>
                </c:pt>
                <c:pt idx="9">
                  <c:v>16986854.4</c:v>
                </c:pt>
                <c:pt idx="10">
                  <c:v>17163999.24</c:v>
                </c:pt>
                <c:pt idx="11">
                  <c:v>18889791.39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Month'!$N$33:$Y$33</c:f>
              <c:numCache>
                <c:ptCount val="12"/>
                <c:pt idx="0">
                  <c:v>18056884.9</c:v>
                </c:pt>
                <c:pt idx="1">
                  <c:v>17035655.38</c:v>
                </c:pt>
                <c:pt idx="2">
                  <c:v>20668044.34</c:v>
                </c:pt>
                <c:pt idx="3">
                  <c:v>21286222.06</c:v>
                </c:pt>
                <c:pt idx="4">
                  <c:v>22369962.1</c:v>
                </c:pt>
                <c:pt idx="5">
                  <c:v>22859746.02</c:v>
                </c:pt>
                <c:pt idx="6">
                  <c:v>25606331.1</c:v>
                </c:pt>
                <c:pt idx="7">
                  <c:v>24077798.42</c:v>
                </c:pt>
                <c:pt idx="8">
                  <c:v>25319065.98</c:v>
                </c:pt>
                <c:pt idx="9">
                  <c:v>28623448.64</c:v>
                </c:pt>
                <c:pt idx="10">
                  <c:v>30444240.23</c:v>
                </c:pt>
                <c:pt idx="11">
                  <c:v>31710668.44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Month'!$N$34:$Y$34</c:f>
              <c:numCache>
                <c:ptCount val="12"/>
                <c:pt idx="0">
                  <c:v>29913780.95</c:v>
                </c:pt>
                <c:pt idx="1">
                  <c:v>29555313.24</c:v>
                </c:pt>
                <c:pt idx="2">
                  <c:v>33493565.35</c:v>
                </c:pt>
                <c:pt idx="3">
                  <c:v>38211282.65</c:v>
                </c:pt>
                <c:pt idx="4">
                  <c:v>44514874.18</c:v>
                </c:pt>
                <c:pt idx="5">
                  <c:v>45614195.77</c:v>
                </c:pt>
                <c:pt idx="6">
                  <c:v>47543940.5</c:v>
                </c:pt>
                <c:pt idx="7">
                  <c:v>39693223.38</c:v>
                </c:pt>
                <c:pt idx="8">
                  <c:v>12377272.11</c:v>
                </c:pt>
                <c:pt idx="9">
                  <c:v>19648269.38</c:v>
                </c:pt>
                <c:pt idx="10">
                  <c:v>16965383.51</c:v>
                </c:pt>
              </c:numCache>
            </c:numRef>
          </c:val>
          <c:smooth val="0"/>
        </c:ser>
        <c:marker val="1"/>
        <c:axId val="61379511"/>
        <c:axId val="15544688"/>
      </c:lineChart>
      <c:catAx>
        <c:axId val="6137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44688"/>
        <c:crosses val="autoZero"/>
        <c:auto val="1"/>
        <c:lblOffset val="100"/>
        <c:noMultiLvlLbl val="0"/>
      </c:catAx>
      <c:valAx>
        <c:axId val="1554468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613795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5"/>
          <c:y val="0.96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9325"/>
          <c:w val="0.95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Month'!$M$39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ptCount val="12"/>
                <c:pt idx="0">
                  <c:v>439528.960906176</c:v>
                </c:pt>
                <c:pt idx="1">
                  <c:v>352554.180743024</c:v>
                </c:pt>
                <c:pt idx="2">
                  <c:v>388250.305649819</c:v>
                </c:pt>
                <c:pt idx="3">
                  <c:v>371664.949689473</c:v>
                </c:pt>
                <c:pt idx="4">
                  <c:v>376944.419134308</c:v>
                </c:pt>
                <c:pt idx="5">
                  <c:v>364373.390834328</c:v>
                </c:pt>
                <c:pt idx="6">
                  <c:v>373376.367013104</c:v>
                </c:pt>
                <c:pt idx="7">
                  <c:v>374957.045438572</c:v>
                </c:pt>
                <c:pt idx="8">
                  <c:v>252648.349409408</c:v>
                </c:pt>
                <c:pt idx="9">
                  <c:v>294836.087502823</c:v>
                </c:pt>
                <c:pt idx="10">
                  <c:v>306161.902001331</c:v>
                </c:pt>
                <c:pt idx="11">
                  <c:v>325615.349848648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Month'!$M$40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ptCount val="12"/>
                <c:pt idx="0">
                  <c:v>346534.816999994</c:v>
                </c:pt>
                <c:pt idx="1">
                  <c:v>319401.764713798</c:v>
                </c:pt>
                <c:pt idx="2">
                  <c:v>326574.195420017</c:v>
                </c:pt>
                <c:pt idx="3">
                  <c:v>404282.727532215</c:v>
                </c:pt>
                <c:pt idx="4">
                  <c:v>376916.311024236</c:v>
                </c:pt>
                <c:pt idx="5">
                  <c:v>358886.385156029</c:v>
                </c:pt>
                <c:pt idx="6">
                  <c:v>319254.637164009</c:v>
                </c:pt>
                <c:pt idx="7">
                  <c:v>315616.439911155</c:v>
                </c:pt>
                <c:pt idx="8">
                  <c:v>78702.698250477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Month'!$N$38:$Y$38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ptCount val="12"/>
                <c:pt idx="0">
                  <c:v>230553.141174936</c:v>
                </c:pt>
                <c:pt idx="1">
                  <c:v>221290.459057457</c:v>
                </c:pt>
                <c:pt idx="2">
                  <c:v>249233.351980959</c:v>
                </c:pt>
                <c:pt idx="3">
                  <c:v>283338.504605546</c:v>
                </c:pt>
                <c:pt idx="4">
                  <c:v>275598.755766106</c:v>
                </c:pt>
                <c:pt idx="5">
                  <c:v>300558.283350145</c:v>
                </c:pt>
                <c:pt idx="6">
                  <c:v>317273.171989795</c:v>
                </c:pt>
                <c:pt idx="7">
                  <c:v>336148.300970367</c:v>
                </c:pt>
                <c:pt idx="8">
                  <c:v>309714.796576436</c:v>
                </c:pt>
                <c:pt idx="9">
                  <c:v>358167.346850924</c:v>
                </c:pt>
                <c:pt idx="10">
                  <c:v>348876.45929372</c:v>
                </c:pt>
                <c:pt idx="11">
                  <c:v>372942.697872413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Month'!$M$42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'Disposition Month'!$N$42:$Y$42</c:f>
              <c:numCache>
                <c:ptCount val="12"/>
                <c:pt idx="0">
                  <c:v>369781.886617501</c:v>
                </c:pt>
                <c:pt idx="1">
                  <c:v>334836.517400381</c:v>
                </c:pt>
                <c:pt idx="2">
                  <c:v>381517.18807984</c:v>
                </c:pt>
                <c:pt idx="3">
                  <c:v>381896.922216528</c:v>
                </c:pt>
                <c:pt idx="4">
                  <c:v>395455.995118948</c:v>
                </c:pt>
                <c:pt idx="5">
                  <c:v>386601.403789084</c:v>
                </c:pt>
                <c:pt idx="6">
                  <c:v>385192.480929765</c:v>
                </c:pt>
                <c:pt idx="7">
                  <c:v>365826.936998199</c:v>
                </c:pt>
                <c:pt idx="8">
                  <c:v>371022.36864596</c:v>
                </c:pt>
                <c:pt idx="9">
                  <c:v>392089.454522642</c:v>
                </c:pt>
                <c:pt idx="10">
                  <c:v>381112.020496958</c:v>
                </c:pt>
                <c:pt idx="11">
                  <c:v>405377.685813863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Month'!$N$43:$Y$43</c:f>
              <c:numCache>
                <c:ptCount val="12"/>
                <c:pt idx="0">
                  <c:v>359877.997537666</c:v>
                </c:pt>
                <c:pt idx="1">
                  <c:v>362711.21812686</c:v>
                </c:pt>
                <c:pt idx="2">
                  <c:v>383186.374037133</c:v>
                </c:pt>
                <c:pt idx="3">
                  <c:v>392882.895749413</c:v>
                </c:pt>
                <c:pt idx="4">
                  <c:v>413054.495031007</c:v>
                </c:pt>
                <c:pt idx="5">
                  <c:v>383616.870636274</c:v>
                </c:pt>
                <c:pt idx="6">
                  <c:v>416922.882620086</c:v>
                </c:pt>
                <c:pt idx="7">
                  <c:v>386890.898494492</c:v>
                </c:pt>
                <c:pt idx="8">
                  <c:v>134323.137422342</c:v>
                </c:pt>
                <c:pt idx="9">
                  <c:v>286421.095677708</c:v>
                </c:pt>
                <c:pt idx="10">
                  <c:v>323240.720545619</c:v>
                </c:pt>
              </c:numCache>
            </c:numRef>
          </c:val>
          <c:smooth val="0"/>
        </c:ser>
        <c:marker val="1"/>
        <c:axId val="5684465"/>
        <c:axId val="51160186"/>
      </c:lineChart>
      <c:catAx>
        <c:axId val="5684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60186"/>
        <c:crosses val="autoZero"/>
        <c:auto val="1"/>
        <c:lblOffset val="100"/>
        <c:noMultiLvlLbl val="0"/>
      </c:catAx>
      <c:valAx>
        <c:axId val="51160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Barrels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844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875"/>
          <c:y val="0.956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Oil Prices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Average of HLS Oil Spot at Empire Plaq. Parish $/bbl. and LLS Oil Spot at St. James Terminal $/bbl.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Prices!$G$5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Prices!$H$5:$S$5</c:f>
              <c:numCache>
                <c:ptCount val="12"/>
                <c:pt idx="0">
                  <c:v>46.02</c:v>
                </c:pt>
                <c:pt idx="1">
                  <c:v>46.94</c:v>
                </c:pt>
                <c:pt idx="2">
                  <c:v>53.42</c:v>
                </c:pt>
                <c:pt idx="3">
                  <c:v>52.46</c:v>
                </c:pt>
                <c:pt idx="4">
                  <c:v>49.59</c:v>
                </c:pt>
                <c:pt idx="5">
                  <c:v>55.94</c:v>
                </c:pt>
                <c:pt idx="6">
                  <c:v>58.53</c:v>
                </c:pt>
                <c:pt idx="7">
                  <c:v>64.67</c:v>
                </c:pt>
                <c:pt idx="8">
                  <c:v>65.93</c:v>
                </c:pt>
                <c:pt idx="9">
                  <c:v>61.29</c:v>
                </c:pt>
                <c:pt idx="10">
                  <c:v>57.41</c:v>
                </c:pt>
                <c:pt idx="11">
                  <c:v>57.80818181818181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Prices!$G$6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Prices!$H$6:$S$6</c:f>
              <c:numCache>
                <c:ptCount val="12"/>
                <c:pt idx="0">
                  <c:v>64.11049999999999</c:v>
                </c:pt>
                <c:pt idx="1">
                  <c:v>61.487894736842094</c:v>
                </c:pt>
                <c:pt idx="2">
                  <c:v>63.76</c:v>
                </c:pt>
                <c:pt idx="3">
                  <c:v>70.92</c:v>
                </c:pt>
                <c:pt idx="4">
                  <c:v>72.06</c:v>
                </c:pt>
                <c:pt idx="5">
                  <c:v>71.31</c:v>
                </c:pt>
                <c:pt idx="6">
                  <c:v>76.04</c:v>
                </c:pt>
                <c:pt idx="7">
                  <c:v>74.85</c:v>
                </c:pt>
                <c:pt idx="8">
                  <c:v>63.52</c:v>
                </c:pt>
                <c:pt idx="9">
                  <c:v>58.93</c:v>
                </c:pt>
                <c:pt idx="10">
                  <c:v>60.85</c:v>
                </c:pt>
                <c:pt idx="11">
                  <c:v>64.12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Prices!$G$7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Prices!$H$3:$S$3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Prices!$H$7:$S$7</c:f>
              <c:numCache>
                <c:ptCount val="12"/>
                <c:pt idx="0">
                  <c:v>56.29</c:v>
                </c:pt>
                <c:pt idx="1">
                  <c:v>60.62</c:v>
                </c:pt>
                <c:pt idx="2">
                  <c:v>64.22</c:v>
                </c:pt>
                <c:pt idx="3">
                  <c:v>68.51</c:v>
                </c:pt>
                <c:pt idx="4">
                  <c:v>68.48</c:v>
                </c:pt>
                <c:pt idx="5">
                  <c:v>72.6</c:v>
                </c:pt>
                <c:pt idx="6">
                  <c:v>78.08</c:v>
                </c:pt>
                <c:pt idx="7">
                  <c:v>72.81</c:v>
                </c:pt>
                <c:pt idx="8">
                  <c:v>79.26</c:v>
                </c:pt>
                <c:pt idx="9">
                  <c:v>85.27</c:v>
                </c:pt>
                <c:pt idx="10">
                  <c:v>95.28</c:v>
                </c:pt>
                <c:pt idx="11">
                  <c:v>95.04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Prices!$H$8:$S$8</c:f>
              <c:numCache>
                <c:ptCount val="12"/>
                <c:pt idx="0">
                  <c:v>95.38</c:v>
                </c:pt>
                <c:pt idx="1">
                  <c:v>98.17</c:v>
                </c:pt>
                <c:pt idx="2">
                  <c:v>107.05</c:v>
                </c:pt>
                <c:pt idx="3">
                  <c:v>114.8</c:v>
                </c:pt>
                <c:pt idx="4">
                  <c:v>128.47</c:v>
                </c:pt>
                <c:pt idx="5">
                  <c:v>137.37</c:v>
                </c:pt>
                <c:pt idx="6">
                  <c:v>136.7</c:v>
                </c:pt>
                <c:pt idx="7">
                  <c:v>119</c:v>
                </c:pt>
                <c:pt idx="8">
                  <c:v>107.35</c:v>
                </c:pt>
                <c:pt idx="9">
                  <c:v>78.2</c:v>
                </c:pt>
                <c:pt idx="10">
                  <c:v>55.08</c:v>
                </c:pt>
                <c:pt idx="11">
                  <c:v>42.51</c:v>
                </c:pt>
              </c:numCache>
            </c:numRef>
          </c:val>
          <c:smooth val="0"/>
        </c:ser>
        <c:ser>
          <c:idx val="5"/>
          <c:order val="4"/>
          <c:tx>
            <c:v>2009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Prices!$H$9:$S$9</c:f>
              <c:numCache>
                <c:ptCount val="12"/>
                <c:pt idx="0">
                  <c:v>44.83</c:v>
                </c:pt>
              </c:numCache>
            </c:numRef>
          </c:val>
          <c:smooth val="0"/>
        </c:ser>
        <c:marker val="1"/>
        <c:axId val="57788491"/>
        <c:axId val="50334372"/>
      </c:lineChart>
      <c:catAx>
        <c:axId val="57788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34372"/>
        <c:crosses val="autoZero"/>
        <c:auto val="1"/>
        <c:lblOffset val="100"/>
        <c:noMultiLvlLbl val="0"/>
      </c:catAx>
      <c:valAx>
        <c:axId val="5033437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77884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Royalty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089"/>
          <c:w val="0.979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Month'!$M$96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Month'!$N$95:$Y$95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Month'!$N$96:$Y$96</c:f>
              <c:numCache>
                <c:ptCount val="12"/>
                <c:pt idx="0">
                  <c:v>25026564.67</c:v>
                </c:pt>
                <c:pt idx="1">
                  <c:v>21585347.95</c:v>
                </c:pt>
                <c:pt idx="2">
                  <c:v>21267116.85</c:v>
                </c:pt>
                <c:pt idx="3">
                  <c:v>22059411.46</c:v>
                </c:pt>
                <c:pt idx="4">
                  <c:v>24072272.37</c:v>
                </c:pt>
                <c:pt idx="5">
                  <c:v>25893229.26</c:v>
                </c:pt>
                <c:pt idx="6">
                  <c:v>25134078.47</c:v>
                </c:pt>
                <c:pt idx="7">
                  <c:v>23466972.04</c:v>
                </c:pt>
                <c:pt idx="8">
                  <c:v>16153172.89</c:v>
                </c:pt>
                <c:pt idx="9">
                  <c:v>20793803.74</c:v>
                </c:pt>
                <c:pt idx="10">
                  <c:v>24202766.12</c:v>
                </c:pt>
                <c:pt idx="11">
                  <c:v>25013589.31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Month'!$M$97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Month'!$N$95:$Y$95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Month'!$N$97:$Y$97</c:f>
              <c:numCache>
                <c:ptCount val="12"/>
                <c:pt idx="0">
                  <c:v>21680517.46</c:v>
                </c:pt>
                <c:pt idx="1">
                  <c:v>20010142.52</c:v>
                </c:pt>
                <c:pt idx="2">
                  <c:v>23567057.53</c:v>
                </c:pt>
                <c:pt idx="3">
                  <c:v>24959562.72</c:v>
                </c:pt>
                <c:pt idx="4">
                  <c:v>24016276.47</c:v>
                </c:pt>
                <c:pt idx="5">
                  <c:v>22138347.16</c:v>
                </c:pt>
                <c:pt idx="6">
                  <c:v>23683088.67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</c:v>
                </c:pt>
                <c:pt idx="10">
                  <c:v>25615802.91</c:v>
                </c:pt>
                <c:pt idx="11">
                  <c:v>32413034.55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Month'!$M$98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Month'!$N$95:$Y$95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Month'!$N$98:$Y$98</c:f>
              <c:numCache>
                <c:ptCount val="12"/>
                <c:pt idx="0">
                  <c:v>30831575.29</c:v>
                </c:pt>
                <c:pt idx="1">
                  <c:v>23712202.31</c:v>
                </c:pt>
                <c:pt idx="2">
                  <c:v>22854698.24</c:v>
                </c:pt>
                <c:pt idx="3">
                  <c:v>23167347.04</c:v>
                </c:pt>
                <c:pt idx="4">
                  <c:v>23889302.26</c:v>
                </c:pt>
                <c:pt idx="5">
                  <c:v>22603840.51</c:v>
                </c:pt>
                <c:pt idx="6">
                  <c:v>22506408.27</c:v>
                </c:pt>
                <c:pt idx="7">
                  <c:v>26214681.86</c:v>
                </c:pt>
                <c:pt idx="8">
                  <c:v>20742492.05</c:v>
                </c:pt>
                <c:pt idx="9">
                  <c:v>17117785.86</c:v>
                </c:pt>
                <c:pt idx="10">
                  <c:v>24839416.49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Month'!$M$99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Month'!$N$99:$Y$99</c:f>
              <c:numCache>
                <c:ptCount val="12"/>
                <c:pt idx="0">
                  <c:v>20669413.41</c:v>
                </c:pt>
                <c:pt idx="1">
                  <c:v>23722003.03</c:v>
                </c:pt>
                <c:pt idx="2">
                  <c:v>27161063.13</c:v>
                </c:pt>
                <c:pt idx="3">
                  <c:v>26821152.08</c:v>
                </c:pt>
                <c:pt idx="4">
                  <c:v>29442966.19</c:v>
                </c:pt>
                <c:pt idx="5">
                  <c:v>27695925.94</c:v>
                </c:pt>
                <c:pt idx="6">
                  <c:v>24839998.4</c:v>
                </c:pt>
                <c:pt idx="7">
                  <c:v>22007494.34</c:v>
                </c:pt>
                <c:pt idx="8">
                  <c:v>20255614.58</c:v>
                </c:pt>
                <c:pt idx="9">
                  <c:v>24479081.81</c:v>
                </c:pt>
                <c:pt idx="10">
                  <c:v>26010143.64</c:v>
                </c:pt>
                <c:pt idx="11">
                  <c:v>27725734.66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Month'!$N$100:$Y$100</c:f>
              <c:numCache>
                <c:ptCount val="12"/>
                <c:pt idx="0">
                  <c:v>28699212.26</c:v>
                </c:pt>
                <c:pt idx="1">
                  <c:v>30034730.29</c:v>
                </c:pt>
                <c:pt idx="2">
                  <c:v>36124416.31</c:v>
                </c:pt>
                <c:pt idx="3">
                  <c:v>37893185.74</c:v>
                </c:pt>
                <c:pt idx="4">
                  <c:v>50673768.39</c:v>
                </c:pt>
                <c:pt idx="5">
                  <c:v>55575069.48</c:v>
                </c:pt>
                <c:pt idx="6">
                  <c:v>54314465.1</c:v>
                </c:pt>
                <c:pt idx="7">
                  <c:v>37047764.71</c:v>
                </c:pt>
                <c:pt idx="8">
                  <c:v>13221801.24</c:v>
                </c:pt>
                <c:pt idx="9">
                  <c:v>25305555.23</c:v>
                </c:pt>
              </c:numCache>
            </c:numRef>
          </c:val>
          <c:smooth val="0"/>
        </c:ser>
        <c:marker val="1"/>
        <c:axId val="50356165"/>
        <c:axId val="50552302"/>
      </c:lineChart>
      <c:catAx>
        <c:axId val="503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52302"/>
        <c:crosses val="autoZero"/>
        <c:auto val="1"/>
        <c:lblOffset val="100"/>
        <c:noMultiLvlLbl val="0"/>
      </c:catAx>
      <c:valAx>
        <c:axId val="50552302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crossAx val="503561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975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Gas Volume by Disposition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475"/>
          <c:w val="0.9525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Month'!$M$105</c:f>
              <c:strCache>
                <c:ptCount val="1"/>
                <c:pt idx="0">
                  <c:v>2004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'Disposition Month'!$N$104:$Y$104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Month'!$N$105:$Y$105</c:f>
              <c:numCache>
                <c:ptCount val="12"/>
                <c:pt idx="0">
                  <c:v>4116851.70305027</c:v>
                </c:pt>
                <c:pt idx="1">
                  <c:v>3751396.37493467</c:v>
                </c:pt>
                <c:pt idx="2">
                  <c:v>3712684.69450703</c:v>
                </c:pt>
                <c:pt idx="3">
                  <c:v>4034822.48735873</c:v>
                </c:pt>
                <c:pt idx="4">
                  <c:v>3916088.26922398</c:v>
                </c:pt>
                <c:pt idx="5">
                  <c:v>3969900.01426845</c:v>
                </c:pt>
                <c:pt idx="6">
                  <c:v>4113654.64434102</c:v>
                </c:pt>
                <c:pt idx="7">
                  <c:v>4039039.5325718</c:v>
                </c:pt>
                <c:pt idx="8">
                  <c:v>3203047.01718995</c:v>
                </c:pt>
                <c:pt idx="9">
                  <c:v>3557609.2439597</c:v>
                </c:pt>
                <c:pt idx="10">
                  <c:v>3549434.20376188</c:v>
                </c:pt>
                <c:pt idx="11">
                  <c:v>3331205.5307658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Month'!$M$106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'Disposition Month'!$N$104:$Y$104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Month'!$N$106:$Y$106</c:f>
              <c:numCache>
                <c:ptCount val="12"/>
                <c:pt idx="0">
                  <c:v>3572292.76241331</c:v>
                </c:pt>
                <c:pt idx="1">
                  <c:v>3179408.88271368</c:v>
                </c:pt>
                <c:pt idx="2">
                  <c:v>3524675.37415754</c:v>
                </c:pt>
                <c:pt idx="3">
                  <c:v>3373989.97852416</c:v>
                </c:pt>
                <c:pt idx="4">
                  <c:v>3512440.47072364</c:v>
                </c:pt>
                <c:pt idx="5">
                  <c:v>3396830.17097777</c:v>
                </c:pt>
                <c:pt idx="6">
                  <c:v>3326464.27868519</c:v>
                </c:pt>
                <c:pt idx="7">
                  <c:v>2962636.152516</c:v>
                </c:pt>
                <c:pt idx="8">
                  <c:v>1299470.47608535</c:v>
                </c:pt>
                <c:pt idx="9">
                  <c:v>1403319.12839957</c:v>
                </c:pt>
                <c:pt idx="10">
                  <c:v>2238950.74275242</c:v>
                </c:pt>
                <c:pt idx="11">
                  <c:v>2696394.96144259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Month'!$M$107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'Disposition Month'!$N$104:$Y$104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Month'!$N$107:$Y$107</c:f>
              <c:numCache>
                <c:ptCount val="12"/>
                <c:pt idx="0">
                  <c:v>2903605.45390782</c:v>
                </c:pt>
                <c:pt idx="1">
                  <c:v>2893564.05909934</c:v>
                </c:pt>
                <c:pt idx="2">
                  <c:v>3195937.85636565</c:v>
                </c:pt>
                <c:pt idx="3">
                  <c:v>3179013.86344804</c:v>
                </c:pt>
                <c:pt idx="4">
                  <c:v>3441908.50528397</c:v>
                </c:pt>
                <c:pt idx="5">
                  <c:v>3675130.02718969</c:v>
                </c:pt>
                <c:pt idx="6">
                  <c:v>3681560.89367529</c:v>
                </c:pt>
                <c:pt idx="7">
                  <c:v>3612949.7915255</c:v>
                </c:pt>
                <c:pt idx="8">
                  <c:v>3543892.07266765</c:v>
                </c:pt>
                <c:pt idx="9">
                  <c:v>3570670.68224087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Month'!$M$108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'Disposition Month'!$N$108:$Y$108</c:f>
              <c:numCache>
                <c:ptCount val="12"/>
                <c:pt idx="0">
                  <c:v>3397686.85699051</c:v>
                </c:pt>
                <c:pt idx="1">
                  <c:v>3152794.36833904</c:v>
                </c:pt>
                <c:pt idx="2">
                  <c:v>3669461.81668741</c:v>
                </c:pt>
                <c:pt idx="3">
                  <c:v>3477020.82376072</c:v>
                </c:pt>
                <c:pt idx="4">
                  <c:v>3796415.23894427</c:v>
                </c:pt>
                <c:pt idx="5">
                  <c:v>3734417.88327433</c:v>
                </c:pt>
                <c:pt idx="6">
                  <c:v>3729505.84384625</c:v>
                </c:pt>
                <c:pt idx="7">
                  <c:v>3431555.21772798</c:v>
                </c:pt>
                <c:pt idx="8">
                  <c:v>3391712.79636815</c:v>
                </c:pt>
                <c:pt idx="9">
                  <c:v>3763404.4690297</c:v>
                </c:pt>
                <c:pt idx="10">
                  <c:v>3401532.91426586</c:v>
                </c:pt>
                <c:pt idx="11">
                  <c:v>3642482.6363187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'Disposition Month'!$N$109:$Y$109</c:f>
              <c:numCache>
                <c:ptCount val="12"/>
                <c:pt idx="0">
                  <c:v>3630326.76538832</c:v>
                </c:pt>
                <c:pt idx="1">
                  <c:v>3460603.67572879</c:v>
                </c:pt>
                <c:pt idx="2">
                  <c:v>3706751.50065463</c:v>
                </c:pt>
                <c:pt idx="3">
                  <c:v>3560296.99905066</c:v>
                </c:pt>
                <c:pt idx="4">
                  <c:v>4258179.0559612</c:v>
                </c:pt>
                <c:pt idx="5">
                  <c:v>4289944.45240376</c:v>
                </c:pt>
                <c:pt idx="6">
                  <c:v>4377199.25610701</c:v>
                </c:pt>
                <c:pt idx="7">
                  <c:v>3966571.30484794</c:v>
                </c:pt>
                <c:pt idx="8">
                  <c:v>1523215.85447868</c:v>
                </c:pt>
                <c:pt idx="9">
                  <c:v>3501945.22743933</c:v>
                </c:pt>
              </c:numCache>
            </c:numRef>
          </c:val>
          <c:smooth val="0"/>
        </c:ser>
        <c:marker val="1"/>
        <c:axId val="52317535"/>
        <c:axId val="1095768"/>
      </c:lineChart>
      <c:catAx>
        <c:axId val="5231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768"/>
        <c:crosses val="autoZero"/>
        <c:auto val="1"/>
        <c:lblOffset val="100"/>
        <c:noMultiLvlLbl val="0"/>
      </c:catAx>
      <c:valAx>
        <c:axId val="1095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23175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0"/>
  </sheetPr>
  <sheetViews>
    <sheetView tabSelected="1" workbookViewId="0"/>
  </sheetViews>
  <pageMargins left="0.21" right="0.2" top="0.22" bottom="0.38" header="0.17" footer="0.17"/>
  <pageSetup horizontalDpi="1200" verticalDpi="1200" orientation="landscape"/>
  <headerFooter>
    <oddFooter>&amp;C1&amp;R&amp;"Arial,Italic"As of January 2009 Close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7">
    <tabColor indexed="3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&amp;C17&amp;R&amp;"Arial,Italic"As of January 21, 2009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0">
    <tabColor indexed="3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&amp;C19&amp;R&amp;"Arial,Italic"As of January 14, 2009 Lease Sale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2">
    <tabColor indexed="30"/>
  </sheetPr>
  <sheetViews>
    <sheetView workbookViewId="0"/>
  </sheetViews>
  <pageMargins left="0.25" right="0.25" top="0.25" bottom="0.25" header="0.26" footer="0.25"/>
  <pageSetup horizontalDpi="600" verticalDpi="600" orientation="landscape"/>
  <headerFooter>
    <oddFooter>&amp;C21&amp;RAs of December 31, 2008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Chart26">
    <tabColor indexed="3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&amp;C23&amp;R&amp;"Arial,Italic"As of December 31, 2008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indexed="3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&amp;C3&amp;R&amp;"Arial,Italic"As of January 2009 Close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indexed="30"/>
  </sheetPr>
  <sheetViews>
    <sheetView workbookViewId="0"/>
  </sheetViews>
  <pageMargins left="0.21" right="0.2" top="0.22" bottom="0.38" header="0.17" footer="0.17"/>
  <pageSetup horizontalDpi="1200" verticalDpi="1200" orientation="landscape"/>
  <headerFooter>
    <oddFooter>&amp;C5&amp;R&amp;"Arial,Italic"As of January 2009 Close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indexed="30"/>
  </sheetPr>
  <sheetViews>
    <sheetView workbookViewId="0"/>
  </sheetViews>
  <pageMargins left="0.16" right="0.16" top="0.05" bottom="0.05" header="0.17" footer="0.05"/>
  <pageSetup horizontalDpi="1200" verticalDpi="1200" orientation="landscape"/>
  <headerFooter>
    <oddFooter>&amp;C7&amp;R&amp;"Arial,Italic"As of January 2009 Close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indexed="3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&amp;C9&amp;R&amp;"Arial,Italic"As of January 2009 Close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indexed="3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&amp;C10&amp;R&amp;"Arial,Italic"As of January 2009 Close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2">
    <tabColor indexed="3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&amp;C12&amp;R&amp;"Arial,Italic"As of January 21, 2009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4">
    <tabColor indexed="3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&amp;C14&amp;R&amp;"Arial,Italic"As of January 2009 Close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5">
    <tabColor indexed="30"/>
  </sheetPr>
  <sheetViews>
    <sheetView workbookViewId="0"/>
  </sheetViews>
  <pageMargins left="0.5" right="0.5" top="0.5" bottom="0.5" header="0.25" footer="0.25"/>
  <pageSetup horizontalDpi="1200" verticalDpi="1200" orientation="landscape"/>
  <headerFooter>
    <oddFooter>&amp;C15&amp;R&amp;"Arial,Italic"As of January 2009 Close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0.43275</cdr:x>
      <cdr:y>0.67575</cdr:y>
    </cdr:from>
    <cdr:to>
      <cdr:x>0.63225</cdr:x>
      <cdr:y>0.70475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952875" y="4619625"/>
          <a:ext cx="18192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0.69375</cdr:y>
    </cdr:from>
    <cdr:to>
      <cdr:x>0.72575</cdr:x>
      <cdr:y>0.69375</cdr:y>
    </cdr:to>
    <cdr:sp>
      <cdr:nvSpPr>
        <cdr:cNvPr id="2" name="Line 2"/>
        <cdr:cNvSpPr>
          <a:spLocks/>
        </cdr:cNvSpPr>
      </cdr:nvSpPr>
      <cdr:spPr>
        <a:xfrm>
          <a:off x="5772150" y="47434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0.836</cdr:x>
      <cdr:y>0.6425</cdr:y>
    </cdr:from>
    <cdr:to>
      <cdr:x>0.96725</cdr:x>
      <cdr:y>0.67475</cdr:y>
    </cdr:to>
    <cdr:sp>
      <cdr:nvSpPr>
        <cdr:cNvPr id="3" name="TextBox 3"/>
        <cdr:cNvSpPr txBox="1">
          <a:spLocks noChangeArrowheads="1"/>
        </cdr:cNvSpPr>
      </cdr:nvSpPr>
      <cdr:spPr>
        <a:xfrm>
          <a:off x="7629525" y="4391025"/>
          <a:ext cx="1200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0.739</cdr:x>
      <cdr:y>0.66</cdr:y>
    </cdr:from>
    <cdr:to>
      <cdr:x>0.82875</cdr:x>
      <cdr:y>0.67475</cdr:y>
    </cdr:to>
    <cdr:sp>
      <cdr:nvSpPr>
        <cdr:cNvPr id="4" name="Line 4"/>
        <cdr:cNvSpPr>
          <a:spLocks/>
        </cdr:cNvSpPr>
      </cdr:nvSpPr>
      <cdr:spPr>
        <a:xfrm flipH="1">
          <a:off x="6743700" y="4505325"/>
          <a:ext cx="8191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0.51675</cdr:x>
      <cdr:y>0.76875</cdr:y>
    </cdr:from>
    <cdr:to>
      <cdr:x>0.52525</cdr:x>
      <cdr:y>0.79975</cdr:y>
    </cdr:to>
    <cdr:sp>
      <cdr:nvSpPr>
        <cdr:cNvPr id="5" name="TextBox 5"/>
        <cdr:cNvSpPr txBox="1">
          <a:spLocks noChangeArrowheads="1"/>
        </cdr:cNvSpPr>
      </cdr:nvSpPr>
      <cdr:spPr>
        <a:xfrm>
          <a:off x="4714875" y="52482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0.73475</cdr:y>
    </cdr:from>
    <cdr:to>
      <cdr:x>0.5835</cdr:x>
      <cdr:y>0.76575</cdr:y>
    </cdr:to>
    <cdr:sp>
      <cdr:nvSpPr>
        <cdr:cNvPr id="6" name="TextBox 6"/>
        <cdr:cNvSpPr txBox="1">
          <a:spLocks noChangeArrowheads="1"/>
        </cdr:cNvSpPr>
      </cdr:nvSpPr>
      <cdr:spPr>
        <a:xfrm>
          <a:off x="4143375" y="5019675"/>
          <a:ext cx="1181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
</a:t>
          </a:r>
        </a:p>
      </cdr:txBody>
    </cdr:sp>
  </cdr:relSizeAnchor>
  <cdr:relSizeAnchor xmlns:cdr="http://schemas.openxmlformats.org/drawingml/2006/chartDrawing">
    <cdr:from>
      <cdr:x>0.58375</cdr:x>
      <cdr:y>0.72525</cdr:y>
    </cdr:from>
    <cdr:to>
      <cdr:x>0.72575</cdr:x>
      <cdr:y>0.753</cdr:y>
    </cdr:to>
    <cdr:sp>
      <cdr:nvSpPr>
        <cdr:cNvPr id="7" name="Line 7"/>
        <cdr:cNvSpPr>
          <a:spLocks/>
        </cdr:cNvSpPr>
      </cdr:nvSpPr>
      <cdr:spPr>
        <a:xfrm flipV="1">
          <a:off x="5324475" y="4953000"/>
          <a:ext cx="12954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0.47825</cdr:x>
      <cdr:y>0.61675</cdr:y>
    </cdr:from>
    <cdr:to>
      <cdr:x>0.67725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4362450" y="4210050"/>
          <a:ext cx="1819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0.6365</cdr:y>
    </cdr:from>
    <cdr:to>
      <cdr:x>0.7295</cdr:x>
      <cdr:y>0.6965</cdr:y>
    </cdr:to>
    <cdr:sp>
      <cdr:nvSpPr>
        <cdr:cNvPr id="2" name="Line 2"/>
        <cdr:cNvSpPr>
          <a:spLocks/>
        </cdr:cNvSpPr>
      </cdr:nvSpPr>
      <cdr:spPr>
        <a:xfrm>
          <a:off x="6086475" y="4352925"/>
          <a:ext cx="5715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0.81425</cdr:x>
      <cdr:y>0.4315</cdr:y>
    </cdr:from>
    <cdr:to>
      <cdr:x>0.965</cdr:x>
      <cdr:y>0.4835</cdr:y>
    </cdr:to>
    <cdr:sp>
      <cdr:nvSpPr>
        <cdr:cNvPr id="3" name="TextBox 3"/>
        <cdr:cNvSpPr txBox="1">
          <a:spLocks noChangeArrowheads="1"/>
        </cdr:cNvSpPr>
      </cdr:nvSpPr>
      <cdr:spPr>
        <a:xfrm>
          <a:off x="7429500" y="2943225"/>
          <a:ext cx="1381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0.4055</cdr:y>
    </cdr:from>
    <cdr:to>
      <cdr:x>0.81425</cdr:x>
      <cdr:y>0.45125</cdr:y>
    </cdr:to>
    <cdr:sp>
      <cdr:nvSpPr>
        <cdr:cNvPr id="4" name="Line 4"/>
        <cdr:cNvSpPr>
          <a:spLocks/>
        </cdr:cNvSpPr>
      </cdr:nvSpPr>
      <cdr:spPr>
        <a:xfrm flipH="1" flipV="1">
          <a:off x="6753225" y="2771775"/>
          <a:ext cx="6762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0.60825</cdr:x>
      <cdr:y>0.553</cdr:y>
    </cdr:from>
    <cdr:to>
      <cdr:x>0.7285</cdr:x>
      <cdr:y>0.65625</cdr:y>
    </cdr:to>
    <cdr:sp>
      <cdr:nvSpPr>
        <cdr:cNvPr id="5" name="Line 5"/>
        <cdr:cNvSpPr>
          <a:spLocks/>
        </cdr:cNvSpPr>
      </cdr:nvSpPr>
      <cdr:spPr>
        <a:xfrm>
          <a:off x="5553075" y="3781425"/>
          <a:ext cx="10953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0.526</cdr:y>
    </cdr:from>
    <cdr:to>
      <cdr:x>0.61425</cdr:x>
      <cdr:y>0.56</cdr:y>
    </cdr:to>
    <cdr:sp>
      <cdr:nvSpPr>
        <cdr:cNvPr id="6" name="TextBox 6"/>
        <cdr:cNvSpPr txBox="1">
          <a:spLocks noChangeArrowheads="1"/>
        </cdr:cNvSpPr>
      </cdr:nvSpPr>
      <cdr:spPr>
        <a:xfrm>
          <a:off x="4362450" y="3590925"/>
          <a:ext cx="1238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7286625"/>
    <xdr:graphicFrame>
      <xdr:nvGraphicFramePr>
        <xdr:cNvPr id="1" name="Shape 1025"/>
        <xdr:cNvGraphicFramePr/>
      </xdr:nvGraphicFramePr>
      <xdr:xfrm>
        <a:off x="0" y="0"/>
        <a:ext cx="959167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0.51225</cdr:x>
      <cdr:y>0.619</cdr:y>
    </cdr:from>
    <cdr:to>
      <cdr:x>0.52125</cdr:x>
      <cdr:y>0.64725</cdr:y>
    </cdr:to>
    <cdr:sp>
      <cdr:nvSpPr>
        <cdr:cNvPr id="1" name="TextBox 1"/>
        <cdr:cNvSpPr txBox="1">
          <a:spLocks noChangeArrowheads="1"/>
        </cdr:cNvSpPr>
      </cdr:nvSpPr>
      <cdr:spPr>
        <a:xfrm>
          <a:off x="4676775" y="4229100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80</xdr:row>
      <xdr:rowOff>0</xdr:rowOff>
    </xdr:from>
    <xdr:to>
      <xdr:col>5</xdr:col>
      <xdr:colOff>228600</xdr:colOff>
      <xdr:row>81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32207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5</xdr:col>
      <xdr:colOff>228600</xdr:colOff>
      <xdr:row>81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1322070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14</xdr:col>
      <xdr:colOff>238125</xdr:colOff>
      <xdr:row>75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121348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238125</xdr:colOff>
      <xdr:row>75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121348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238125</xdr:colOff>
      <xdr:row>75</xdr:row>
      <xdr:rowOff>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0" y="121348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74</xdr:row>
      <xdr:rowOff>0</xdr:rowOff>
    </xdr:from>
    <xdr:to>
      <xdr:col>18</xdr:col>
      <xdr:colOff>238125</xdr:colOff>
      <xdr:row>75</xdr:row>
      <xdr:rowOff>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21348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74</xdr:row>
      <xdr:rowOff>0</xdr:rowOff>
    </xdr:from>
    <xdr:to>
      <xdr:col>19</xdr:col>
      <xdr:colOff>238125</xdr:colOff>
      <xdr:row>75</xdr:row>
      <xdr:rowOff>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06200" y="121348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74</xdr:row>
      <xdr:rowOff>0</xdr:rowOff>
    </xdr:from>
    <xdr:to>
      <xdr:col>20</xdr:col>
      <xdr:colOff>238125</xdr:colOff>
      <xdr:row>75</xdr:row>
      <xdr:rowOff>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121348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74</xdr:row>
      <xdr:rowOff>0</xdr:rowOff>
    </xdr:from>
    <xdr:to>
      <xdr:col>21</xdr:col>
      <xdr:colOff>238125</xdr:colOff>
      <xdr:row>75</xdr:row>
      <xdr:rowOff>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21348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238125</xdr:colOff>
      <xdr:row>75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0" y="1213485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67875" cy="7200900"/>
    <xdr:graphicFrame>
      <xdr:nvGraphicFramePr>
        <xdr:cNvPr id="1" name="Shape 1025"/>
        <xdr:cNvGraphicFramePr/>
      </xdr:nvGraphicFramePr>
      <xdr:xfrm>
        <a:off x="0" y="0"/>
        <a:ext cx="9667875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439025"/>
    <xdr:graphicFrame>
      <xdr:nvGraphicFramePr>
        <xdr:cNvPr id="1" name="Shape 1025"/>
        <xdr:cNvGraphicFramePr/>
      </xdr:nvGraphicFramePr>
      <xdr:xfrm>
        <a:off x="0" y="0"/>
        <a:ext cx="97250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0.85325</cdr:x>
      <cdr:y>0.55275</cdr:y>
    </cdr:from>
    <cdr:to>
      <cdr:x>0.95825</cdr:x>
      <cdr:y>0.58275</cdr:y>
    </cdr:to>
    <cdr:sp>
      <cdr:nvSpPr>
        <cdr:cNvPr id="1" name="TextBox 1"/>
        <cdr:cNvSpPr txBox="1">
          <a:spLocks noChangeArrowheads="1"/>
        </cdr:cNvSpPr>
      </cdr:nvSpPr>
      <cdr:spPr>
        <a:xfrm>
          <a:off x="7791450" y="3771900"/>
          <a:ext cx="962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0.7305</cdr:x>
      <cdr:y>0.5835</cdr:y>
    </cdr:from>
    <cdr:to>
      <cdr:x>0.85325</cdr:x>
      <cdr:y>0.764</cdr:y>
    </cdr:to>
    <cdr:sp>
      <cdr:nvSpPr>
        <cdr:cNvPr id="2" name="Line 2"/>
        <cdr:cNvSpPr>
          <a:spLocks/>
        </cdr:cNvSpPr>
      </cdr:nvSpPr>
      <cdr:spPr>
        <a:xfrm flipH="1">
          <a:off x="6667500" y="3981450"/>
          <a:ext cx="112395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0.44575</cdr:x>
      <cdr:y>0.79325</cdr:y>
    </cdr:from>
    <cdr:to>
      <cdr:x>0.645</cdr:x>
      <cdr:y>0.82875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067175" y="5419725"/>
          <a:ext cx="1819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0.813</cdr:y>
    </cdr:from>
    <cdr:to>
      <cdr:x>0.72975</cdr:x>
      <cdr:y>0.85475</cdr:y>
    </cdr:to>
    <cdr:sp>
      <cdr:nvSpPr>
        <cdr:cNvPr id="4" name="Line 4"/>
        <cdr:cNvSpPr>
          <a:spLocks/>
        </cdr:cNvSpPr>
      </cdr:nvSpPr>
      <cdr:spPr>
        <a:xfrm>
          <a:off x="5838825" y="5553075"/>
          <a:ext cx="8191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0.7305</cdr:x>
      <cdr:y>0.51975</cdr:y>
    </cdr:from>
    <cdr:to>
      <cdr:x>0.7985</cdr:x>
      <cdr:y>0.71525</cdr:y>
    </cdr:to>
    <cdr:sp>
      <cdr:nvSpPr>
        <cdr:cNvPr id="5" name="Line 5"/>
        <cdr:cNvSpPr>
          <a:spLocks/>
        </cdr:cNvSpPr>
      </cdr:nvSpPr>
      <cdr:spPr>
        <a:xfrm flipH="1">
          <a:off x="6667500" y="3552825"/>
          <a:ext cx="619125" cy="1333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0.4945</cdr:y>
    </cdr:from>
    <cdr:to>
      <cdr:x>0.95875</cdr:x>
      <cdr:y>0.52425</cdr:y>
    </cdr:to>
    <cdr:sp>
      <cdr:nvSpPr>
        <cdr:cNvPr id="6" name="TextBox 6"/>
        <cdr:cNvSpPr txBox="1">
          <a:spLocks noChangeArrowheads="1"/>
        </cdr:cNvSpPr>
      </cdr:nvSpPr>
      <cdr:spPr>
        <a:xfrm>
          <a:off x="7286625" y="3381375"/>
          <a:ext cx="1466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0.4465</cdr:y>
    </cdr:from>
    <cdr:to>
      <cdr:x>0.64375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591050" y="3048000"/>
          <a:ext cx="1285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0.46775</cdr:y>
    </cdr:from>
    <cdr:to>
      <cdr:x>0.72625</cdr:x>
      <cdr:y>0.497</cdr:y>
    </cdr:to>
    <cdr:sp>
      <cdr:nvSpPr>
        <cdr:cNvPr id="2" name="Line 2"/>
        <cdr:cNvSpPr>
          <a:spLocks/>
        </cdr:cNvSpPr>
      </cdr:nvSpPr>
      <cdr:spPr>
        <a:xfrm>
          <a:off x="5734050" y="3190875"/>
          <a:ext cx="8953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0.472</cdr:x>
      <cdr:y>0.6705</cdr:y>
    </cdr:from>
    <cdr:to>
      <cdr:x>0.67125</cdr:x>
      <cdr:y>0.702</cdr:y>
    </cdr:to>
    <cdr:sp>
      <cdr:nvSpPr>
        <cdr:cNvPr id="3" name="TextBox 3"/>
        <cdr:cNvSpPr txBox="1">
          <a:spLocks noChangeArrowheads="1"/>
        </cdr:cNvSpPr>
      </cdr:nvSpPr>
      <cdr:spPr>
        <a:xfrm>
          <a:off x="4305300" y="4581525"/>
          <a:ext cx="1819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0.695</cdr:y>
    </cdr:from>
    <cdr:to>
      <cdr:x>0.72625</cdr:x>
      <cdr:y>0.7675</cdr:y>
    </cdr:to>
    <cdr:sp>
      <cdr:nvSpPr>
        <cdr:cNvPr id="4" name="Line 4"/>
        <cdr:cNvSpPr>
          <a:spLocks/>
        </cdr:cNvSpPr>
      </cdr:nvSpPr>
      <cdr:spPr>
        <a:xfrm>
          <a:off x="6038850" y="4752975"/>
          <a:ext cx="5905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0.5995</cdr:x>
      <cdr:y>0.56</cdr:y>
    </cdr:from>
    <cdr:to>
      <cdr:x>0.72625</cdr:x>
      <cdr:y>0.687</cdr:y>
    </cdr:to>
    <cdr:sp>
      <cdr:nvSpPr>
        <cdr:cNvPr id="5" name="Line 5"/>
        <cdr:cNvSpPr>
          <a:spLocks/>
        </cdr:cNvSpPr>
      </cdr:nvSpPr>
      <cdr:spPr>
        <a:xfrm>
          <a:off x="5467350" y="3829050"/>
          <a:ext cx="116205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0.55625</cdr:x>
      <cdr:y>0.568</cdr:y>
    </cdr:from>
    <cdr:to>
      <cdr:x>0.56475</cdr:x>
      <cdr:y>0.599</cdr:y>
    </cdr:to>
    <cdr:sp>
      <cdr:nvSpPr>
        <cdr:cNvPr id="6" name="TextBox 6"/>
        <cdr:cNvSpPr txBox="1">
          <a:spLocks noChangeArrowheads="1"/>
        </cdr:cNvSpPr>
      </cdr:nvSpPr>
      <cdr:spPr>
        <a:xfrm>
          <a:off x="5076825" y="3876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0.568</cdr:y>
    </cdr:from>
    <cdr:to>
      <cdr:x>0.5515</cdr:x>
      <cdr:y>0.599</cdr:y>
    </cdr:to>
    <cdr:sp>
      <cdr:nvSpPr>
        <cdr:cNvPr id="7" name="TextBox 7"/>
        <cdr:cNvSpPr txBox="1">
          <a:spLocks noChangeArrowheads="1"/>
        </cdr:cNvSpPr>
      </cdr:nvSpPr>
      <cdr:spPr>
        <a:xfrm>
          <a:off x="4953000" y="3876675"/>
          <a:ext cx="76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0.45625</cdr:x>
      <cdr:y>0.534</cdr:y>
    </cdr:from>
    <cdr:to>
      <cdr:x>0.61225</cdr:x>
      <cdr:y>0.565</cdr:y>
    </cdr:to>
    <cdr:sp>
      <cdr:nvSpPr>
        <cdr:cNvPr id="8" name="TextBox 8"/>
        <cdr:cNvSpPr txBox="1">
          <a:spLocks noChangeArrowheads="1"/>
        </cdr:cNvSpPr>
      </cdr:nvSpPr>
      <cdr:spPr>
        <a:xfrm>
          <a:off x="4162425" y="3648075"/>
          <a:ext cx="1428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Arial"/>
              <a:ea typeface="Arial"/>
              <a:cs typeface="Arial"/>
            </a:rPr>
            <a:t>Hurricane Gustav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838950"/>
    <xdr:graphicFrame>
      <xdr:nvGraphicFramePr>
        <xdr:cNvPr id="1" name="Shape 1025"/>
        <xdr:cNvGraphicFramePr/>
      </xdr:nvGraphicFramePr>
      <xdr:xfrm>
        <a:off x="0" y="0"/>
        <a:ext cx="91344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2"/>
    <pageSetUpPr fitToPage="1"/>
  </sheetPr>
  <dimension ref="A1:G45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0" customWidth="1"/>
    <col min="3" max="3" width="19.57421875" style="0" customWidth="1"/>
    <col min="4" max="4" width="20.8515625" style="0" customWidth="1"/>
    <col min="5" max="5" width="16.7109375" style="0" customWidth="1"/>
    <col min="6" max="6" width="17.57421875" style="0" customWidth="1"/>
    <col min="7" max="7" width="15.7109375" style="0" customWidth="1"/>
  </cols>
  <sheetData>
    <row r="1" ht="15.75">
      <c r="A1" s="40" t="s">
        <v>135</v>
      </c>
    </row>
    <row r="2" ht="12.75">
      <c r="G2" s="4"/>
    </row>
    <row r="3" spans="2:7" ht="12.75">
      <c r="B3" s="5" t="s">
        <v>6</v>
      </c>
      <c r="C3" s="5" t="s">
        <v>7</v>
      </c>
      <c r="D3" s="72" t="s">
        <v>22</v>
      </c>
      <c r="E3" s="5" t="s">
        <v>8</v>
      </c>
      <c r="F3" s="5" t="s">
        <v>9</v>
      </c>
      <c r="G3" s="5" t="s">
        <v>121</v>
      </c>
    </row>
    <row r="4" ht="15.75">
      <c r="A4" s="58"/>
    </row>
    <row r="5" spans="1:7" ht="12.75">
      <c r="A5" s="59" t="s">
        <v>123</v>
      </c>
      <c r="B5" s="66">
        <v>198104745.11</v>
      </c>
      <c r="C5" s="66">
        <v>126962938.19</v>
      </c>
      <c r="D5" s="66">
        <v>13726070.280000001</v>
      </c>
      <c r="E5" s="66">
        <v>38009.14</v>
      </c>
      <c r="F5" s="66">
        <f aca="true" t="shared" si="0" ref="F5:F15">+B5+C5+D5+E5</f>
        <v>338831762.72</v>
      </c>
      <c r="G5" s="66">
        <f aca="true" t="shared" si="1" ref="G5:G33">SUM(F5/12)</f>
        <v>28235980.22666667</v>
      </c>
    </row>
    <row r="6" spans="1:7" ht="12.75">
      <c r="A6" s="59" t="s">
        <v>124</v>
      </c>
      <c r="B6" s="66">
        <v>131117077.26</v>
      </c>
      <c r="C6" s="66">
        <v>348027421.73</v>
      </c>
      <c r="D6" s="66">
        <v>40948515.41</v>
      </c>
      <c r="E6" s="66">
        <v>265202.87</v>
      </c>
      <c r="F6" s="66">
        <f t="shared" si="0"/>
        <v>520358217.27</v>
      </c>
      <c r="G6" s="66">
        <f t="shared" si="1"/>
        <v>43363184.7725</v>
      </c>
    </row>
    <row r="7" spans="1:7" ht="12.75">
      <c r="A7" s="59" t="s">
        <v>125</v>
      </c>
      <c r="B7" s="66">
        <v>125077331.32</v>
      </c>
      <c r="C7" s="66">
        <v>474263312.63</v>
      </c>
      <c r="D7" s="66">
        <v>55641805.23</v>
      </c>
      <c r="E7" s="66">
        <v>3391727.2</v>
      </c>
      <c r="F7" s="66">
        <f t="shared" si="0"/>
        <v>658374176.3800001</v>
      </c>
      <c r="G7" s="66">
        <f t="shared" si="1"/>
        <v>54864514.698333345</v>
      </c>
    </row>
    <row r="8" spans="1:7" ht="12.75">
      <c r="A8" s="59" t="s">
        <v>126</v>
      </c>
      <c r="B8" s="66">
        <v>44758459.76</v>
      </c>
      <c r="C8" s="66">
        <v>459698248.79</v>
      </c>
      <c r="D8" s="66">
        <v>43255021.70999999</v>
      </c>
      <c r="E8" s="66">
        <v>1524255.59</v>
      </c>
      <c r="F8" s="66">
        <f t="shared" si="0"/>
        <v>549235985.85</v>
      </c>
      <c r="G8" s="66">
        <f t="shared" si="1"/>
        <v>45769665.487500004</v>
      </c>
    </row>
    <row r="9" spans="1:7" ht="12.75">
      <c r="A9" s="59" t="s">
        <v>127</v>
      </c>
      <c r="B9" s="66">
        <v>55880089.61</v>
      </c>
      <c r="C9" s="66">
        <v>455791830.09</v>
      </c>
      <c r="D9" s="66">
        <v>21309252.630000003</v>
      </c>
      <c r="E9" s="66">
        <v>1763378.74</v>
      </c>
      <c r="F9" s="66">
        <f t="shared" si="0"/>
        <v>534744551.07</v>
      </c>
      <c r="G9" s="66">
        <f t="shared" si="1"/>
        <v>44562045.9225</v>
      </c>
    </row>
    <row r="10" spans="1:7" ht="12.75">
      <c r="A10" s="59" t="s">
        <v>128</v>
      </c>
      <c r="B10" s="66">
        <v>61170201.37</v>
      </c>
      <c r="C10" s="66">
        <v>431815873.6</v>
      </c>
      <c r="D10" s="66">
        <v>21511752.890000004</v>
      </c>
      <c r="E10" s="66">
        <v>1113370.71</v>
      </c>
      <c r="F10" s="66">
        <f t="shared" si="0"/>
        <v>515611198.57</v>
      </c>
      <c r="G10" s="66">
        <f t="shared" si="1"/>
        <v>42967599.880833335</v>
      </c>
    </row>
    <row r="11" spans="1:7" ht="12.75">
      <c r="A11" s="59" t="s">
        <v>129</v>
      </c>
      <c r="B11" s="66">
        <v>25942570.14</v>
      </c>
      <c r="C11" s="66">
        <v>354879093.69</v>
      </c>
      <c r="D11" s="66">
        <v>17665672.41</v>
      </c>
      <c r="E11" s="66">
        <v>1606831.58</v>
      </c>
      <c r="F11" s="66">
        <f t="shared" si="0"/>
        <v>400094167.82</v>
      </c>
      <c r="G11" s="66">
        <f t="shared" si="1"/>
        <v>33341180.651666667</v>
      </c>
    </row>
    <row r="12" spans="1:7" ht="12.75">
      <c r="A12" s="59" t="s">
        <v>130</v>
      </c>
      <c r="B12" s="66">
        <v>12353802.42</v>
      </c>
      <c r="C12" s="66">
        <v>271257911.56</v>
      </c>
      <c r="D12" s="66">
        <v>8929752.66</v>
      </c>
      <c r="E12" s="66">
        <v>11979477.93</v>
      </c>
      <c r="F12" s="66">
        <f t="shared" si="0"/>
        <v>304520944.57000005</v>
      </c>
      <c r="G12" s="66">
        <f t="shared" si="1"/>
        <v>25376745.38083334</v>
      </c>
    </row>
    <row r="13" spans="1:7" ht="12.75">
      <c r="A13" s="59" t="s">
        <v>131</v>
      </c>
      <c r="B13" s="66">
        <v>28745161.48</v>
      </c>
      <c r="C13" s="66">
        <v>239046099.12</v>
      </c>
      <c r="D13" s="66">
        <v>5812013.96</v>
      </c>
      <c r="E13" s="66">
        <v>843904.24</v>
      </c>
      <c r="F13" s="66">
        <f t="shared" si="0"/>
        <v>274447178.8</v>
      </c>
      <c r="G13" s="66">
        <f t="shared" si="1"/>
        <v>22870598.233333334</v>
      </c>
    </row>
    <row r="14" spans="1:7" ht="12.75">
      <c r="A14" s="59" t="s">
        <v>132</v>
      </c>
      <c r="B14" s="66">
        <v>14566152.72</v>
      </c>
      <c r="C14" s="66">
        <v>206720056.34</v>
      </c>
      <c r="D14" s="66">
        <v>9269142.96</v>
      </c>
      <c r="E14" s="66">
        <v>3222195.18</v>
      </c>
      <c r="F14" s="66">
        <f t="shared" si="0"/>
        <v>233777547.20000002</v>
      </c>
      <c r="G14" s="66">
        <f t="shared" si="1"/>
        <v>19481462.26666667</v>
      </c>
    </row>
    <row r="15" spans="1:7" ht="12.75">
      <c r="A15" s="59" t="s">
        <v>114</v>
      </c>
      <c r="B15" s="66">
        <v>11165525.5</v>
      </c>
      <c r="C15" s="66">
        <v>253746520.30000004</v>
      </c>
      <c r="D15" s="66">
        <v>9211891.129999999</v>
      </c>
      <c r="E15" s="66">
        <v>5203730.41</v>
      </c>
      <c r="F15" s="66">
        <f t="shared" si="0"/>
        <v>279327667.3400001</v>
      </c>
      <c r="G15" s="66">
        <f t="shared" si="1"/>
        <v>23277305.611666676</v>
      </c>
    </row>
    <row r="16" spans="1:7" ht="12.75">
      <c r="A16" s="59" t="s">
        <v>115</v>
      </c>
      <c r="B16" s="66">
        <v>6434396.920000001</v>
      </c>
      <c r="C16" s="66">
        <v>209901053.72</v>
      </c>
      <c r="D16" s="66">
        <v>7311704.3100000005</v>
      </c>
      <c r="E16" s="66">
        <v>3921210.6</v>
      </c>
      <c r="F16" s="66">
        <f aca="true" t="shared" si="2" ref="F16:F30">+B16+C16+D16+E16</f>
        <v>227568365.54999998</v>
      </c>
      <c r="G16" s="66">
        <f t="shared" si="1"/>
        <v>18964030.4625</v>
      </c>
    </row>
    <row r="17" spans="1:7" ht="12.75">
      <c r="A17" s="59" t="s">
        <v>116</v>
      </c>
      <c r="B17" s="66">
        <v>8440252.42</v>
      </c>
      <c r="C17" s="66">
        <v>261813228.09000003</v>
      </c>
      <c r="D17" s="66">
        <v>4740303.36</v>
      </c>
      <c r="E17" s="66">
        <v>13900890.319999998</v>
      </c>
      <c r="F17" s="66">
        <f t="shared" si="2"/>
        <v>288894674.19000006</v>
      </c>
      <c r="G17" s="66">
        <f t="shared" si="1"/>
        <v>24074556.182500005</v>
      </c>
    </row>
    <row r="18" spans="1:7" ht="12.75">
      <c r="A18" s="59" t="s">
        <v>117</v>
      </c>
      <c r="B18" s="66">
        <v>12717181.739999998</v>
      </c>
      <c r="C18" s="66">
        <v>366476927.21999997</v>
      </c>
      <c r="D18" s="66">
        <v>4991838.23</v>
      </c>
      <c r="E18" s="66">
        <v>4217741.2</v>
      </c>
      <c r="F18" s="66">
        <f t="shared" si="2"/>
        <v>388403688.39</v>
      </c>
      <c r="G18" s="66">
        <f t="shared" si="1"/>
        <v>32366974.0325</v>
      </c>
    </row>
    <row r="19" spans="1:7" ht="12.75">
      <c r="A19" s="59" t="s">
        <v>118</v>
      </c>
      <c r="B19" s="66">
        <v>24823265.14</v>
      </c>
      <c r="C19" s="66">
        <v>246335062.76999998</v>
      </c>
      <c r="D19" s="66">
        <v>7203636.449999999</v>
      </c>
      <c r="E19" s="66">
        <v>3218058.11</v>
      </c>
      <c r="F19" s="66">
        <f t="shared" si="2"/>
        <v>281580022.46999997</v>
      </c>
      <c r="G19" s="66">
        <f t="shared" si="1"/>
        <v>23465001.8725</v>
      </c>
    </row>
    <row r="20" spans="1:7" ht="12.75">
      <c r="A20" s="59" t="s">
        <v>119</v>
      </c>
      <c r="B20" s="66">
        <v>32593416</v>
      </c>
      <c r="C20" s="66">
        <v>278760460.56</v>
      </c>
      <c r="D20" s="66">
        <v>14298740.42</v>
      </c>
      <c r="E20" s="66">
        <v>4561044.88</v>
      </c>
      <c r="F20" s="66">
        <f t="shared" si="2"/>
        <v>330213661.86</v>
      </c>
      <c r="G20" s="66">
        <f t="shared" si="1"/>
        <v>27517805.155</v>
      </c>
    </row>
    <row r="21" spans="1:7" ht="12.75">
      <c r="A21" s="59" t="s">
        <v>120</v>
      </c>
      <c r="B21" s="66">
        <v>53288168.839999996</v>
      </c>
      <c r="C21" s="66">
        <v>295576019.97</v>
      </c>
      <c r="D21" s="66">
        <v>22314559.88</v>
      </c>
      <c r="E21" s="66">
        <v>4249292.7</v>
      </c>
      <c r="F21" s="66">
        <f t="shared" si="2"/>
        <v>375428041.39</v>
      </c>
      <c r="G21" s="66">
        <f t="shared" si="1"/>
        <v>31285670.11583333</v>
      </c>
    </row>
    <row r="22" spans="1:7" ht="12.75">
      <c r="A22" s="60" t="s">
        <v>106</v>
      </c>
      <c r="B22" s="66">
        <v>50493823.23</v>
      </c>
      <c r="C22" s="66">
        <v>246741066.69999996</v>
      </c>
      <c r="D22" s="66">
        <v>29645526.58</v>
      </c>
      <c r="E22" s="66">
        <v>2740889.08</v>
      </c>
      <c r="F22" s="66">
        <f t="shared" si="2"/>
        <v>329621305.5899999</v>
      </c>
      <c r="G22" s="66">
        <f t="shared" si="1"/>
        <v>27468442.132499993</v>
      </c>
    </row>
    <row r="23" spans="1:7" ht="12.75">
      <c r="A23" s="60" t="s">
        <v>107</v>
      </c>
      <c r="B23" s="66">
        <v>19050656.83</v>
      </c>
      <c r="C23" s="66">
        <v>178424388.2</v>
      </c>
      <c r="D23" s="66">
        <v>21074412.46</v>
      </c>
      <c r="E23" s="66">
        <v>2531361.04</v>
      </c>
      <c r="F23" s="66">
        <f t="shared" si="2"/>
        <v>221080818.52999997</v>
      </c>
      <c r="G23" s="66">
        <f t="shared" si="1"/>
        <v>18423401.544166666</v>
      </c>
    </row>
    <row r="24" spans="1:7" ht="12.75">
      <c r="A24" s="60" t="s">
        <v>108</v>
      </c>
      <c r="B24" s="66">
        <v>18569754.82</v>
      </c>
      <c r="C24" s="66">
        <v>242898370.716</v>
      </c>
      <c r="D24" s="66">
        <v>15915900.52</v>
      </c>
      <c r="E24" s="66">
        <v>1091751.96</v>
      </c>
      <c r="F24" s="66">
        <f t="shared" si="2"/>
        <v>278475778.016</v>
      </c>
      <c r="G24" s="66">
        <f t="shared" si="1"/>
        <v>23206314.834666666</v>
      </c>
    </row>
    <row r="25" spans="1:7" ht="12.75">
      <c r="A25" s="60" t="s">
        <v>109</v>
      </c>
      <c r="B25" s="66">
        <v>32740447.66</v>
      </c>
      <c r="C25" s="66">
        <v>435407994.42999995</v>
      </c>
      <c r="D25" s="66">
        <v>12663749.120000001</v>
      </c>
      <c r="E25" s="66">
        <v>2842244.04</v>
      </c>
      <c r="F25" s="66">
        <f t="shared" si="2"/>
        <v>483654435.25</v>
      </c>
      <c r="G25" s="66">
        <f t="shared" si="1"/>
        <v>40304536.270833336</v>
      </c>
    </row>
    <row r="26" spans="1:7" ht="12.75">
      <c r="A26" s="60" t="s">
        <v>110</v>
      </c>
      <c r="B26" s="66">
        <v>23694680.67</v>
      </c>
      <c r="C26" s="66">
        <v>313406687.61999995</v>
      </c>
      <c r="D26" s="66">
        <v>16272288.36</v>
      </c>
      <c r="E26" s="66">
        <v>10490957.23</v>
      </c>
      <c r="F26" s="66">
        <f t="shared" si="2"/>
        <v>363864613.88</v>
      </c>
      <c r="G26" s="66">
        <f t="shared" si="1"/>
        <v>30322051.156666666</v>
      </c>
    </row>
    <row r="27" spans="1:7" ht="12.75">
      <c r="A27" s="60" t="s">
        <v>111</v>
      </c>
      <c r="B27" s="66">
        <v>22598580.020000003</v>
      </c>
      <c r="C27" s="66">
        <v>374872047.47999996</v>
      </c>
      <c r="D27" s="66">
        <v>14874074.649999999</v>
      </c>
      <c r="E27" s="66">
        <v>21524326.16</v>
      </c>
      <c r="F27" s="66">
        <f t="shared" si="2"/>
        <v>433869028.30999994</v>
      </c>
      <c r="G27" s="66">
        <f t="shared" si="1"/>
        <v>36155752.35916666</v>
      </c>
    </row>
    <row r="28" spans="1:7" ht="12.75">
      <c r="A28" s="60" t="s">
        <v>112</v>
      </c>
      <c r="B28" s="66">
        <v>25978166.79</v>
      </c>
      <c r="C28" s="66">
        <v>411350276.65</v>
      </c>
      <c r="D28" s="66">
        <v>13474503.300000003</v>
      </c>
      <c r="E28" s="66">
        <v>4304884.8</v>
      </c>
      <c r="F28" s="66">
        <f t="shared" si="2"/>
        <v>455107831.54</v>
      </c>
      <c r="G28" s="66">
        <f t="shared" si="1"/>
        <v>37925652.62833334</v>
      </c>
    </row>
    <row r="29" spans="1:7" ht="12.75">
      <c r="A29" s="60" t="s">
        <v>113</v>
      </c>
      <c r="B29" s="66">
        <v>38696837.02</v>
      </c>
      <c r="C29" s="66">
        <v>459982044.53999996</v>
      </c>
      <c r="D29" s="66">
        <v>13769853.57</v>
      </c>
      <c r="E29" s="66">
        <v>43902608</v>
      </c>
      <c r="F29" s="66">
        <f t="shared" si="2"/>
        <v>556351343.1299999</v>
      </c>
      <c r="G29" s="66">
        <f t="shared" si="1"/>
        <v>46362611.92749999</v>
      </c>
    </row>
    <row r="30" spans="1:7" ht="12.75">
      <c r="A30" s="60" t="s">
        <v>122</v>
      </c>
      <c r="B30" s="66">
        <v>37995174.51</v>
      </c>
      <c r="C30" s="66">
        <v>443298720.1</v>
      </c>
      <c r="D30" s="66">
        <v>18494328.27</v>
      </c>
      <c r="E30" s="66">
        <v>3910045.65</v>
      </c>
      <c r="F30" s="66">
        <f t="shared" si="2"/>
        <v>503698268.53</v>
      </c>
      <c r="G30" s="66">
        <f t="shared" si="1"/>
        <v>41974855.71083333</v>
      </c>
    </row>
    <row r="31" spans="1:7" ht="12.75">
      <c r="A31" s="60" t="s">
        <v>147</v>
      </c>
      <c r="B31" s="66">
        <v>52139306.51</v>
      </c>
      <c r="C31" s="66">
        <v>522453427</v>
      </c>
      <c r="D31" s="66">
        <v>25057910</v>
      </c>
      <c r="E31" s="66">
        <v>1335183</v>
      </c>
      <c r="F31" s="66">
        <f>+B31+C31+D31+E31</f>
        <v>600985826.51</v>
      </c>
      <c r="G31" s="66">
        <f t="shared" si="1"/>
        <v>50082152.20916667</v>
      </c>
    </row>
    <row r="32" spans="1:7" ht="12.75">
      <c r="A32" s="60" t="s">
        <v>151</v>
      </c>
      <c r="B32" s="66">
        <v>61175021.46</v>
      </c>
      <c r="C32" s="66">
        <v>693034893.2500001</v>
      </c>
      <c r="D32" s="66">
        <v>29820734.54</v>
      </c>
      <c r="E32" s="66">
        <v>2322080.66</v>
      </c>
      <c r="F32" s="66">
        <f>+B32+C32+D32+E32</f>
        <v>786352729.9100001</v>
      </c>
      <c r="G32" s="66">
        <f t="shared" si="1"/>
        <v>65529394.15916667</v>
      </c>
    </row>
    <row r="33" spans="1:7" ht="12.75">
      <c r="A33" s="60" t="s">
        <v>153</v>
      </c>
      <c r="B33" s="66">
        <v>141646043.46000004</v>
      </c>
      <c r="C33" s="66">
        <v>743208518.7966664</v>
      </c>
      <c r="D33" s="66">
        <v>18046461.49714286</v>
      </c>
      <c r="E33" s="66">
        <v>1126655.21</v>
      </c>
      <c r="F33" s="66">
        <f>SUM(B33:E33)</f>
        <v>904027678.9638094</v>
      </c>
      <c r="G33" s="66">
        <f t="shared" si="1"/>
        <v>75335639.91365078</v>
      </c>
    </row>
    <row r="34" spans="1:7" ht="12.75">
      <c r="A34" s="60"/>
      <c r="B34" s="66"/>
      <c r="C34" s="66"/>
      <c r="D34" s="66"/>
      <c r="E34" s="66"/>
      <c r="F34" s="66"/>
      <c r="G34" s="66"/>
    </row>
    <row r="35" spans="1:7" ht="12.75">
      <c r="A35" s="60"/>
      <c r="B35" s="66">
        <f>SUM(B5:B34)</f>
        <v>1371956290.73</v>
      </c>
      <c r="C35" s="66">
        <f>SUM(C5:C34)</f>
        <v>10346150493.852667</v>
      </c>
      <c r="D35" s="66">
        <f>SUM(D5:D34)</f>
        <v>537251416.7871429</v>
      </c>
      <c r="E35" s="66">
        <f>SUM(E5:E34)</f>
        <v>163143308.23000002</v>
      </c>
      <c r="F35" s="66">
        <f>SUM(F5:F34)</f>
        <v>12418501509.599813</v>
      </c>
      <c r="G35" s="66"/>
    </row>
    <row r="37" spans="1:5" ht="12.75">
      <c r="A37" s="62" t="s">
        <v>92</v>
      </c>
      <c r="B37" s="43">
        <f>B35/F35</f>
        <v>0.11047679864349522</v>
      </c>
      <c r="C37" s="43">
        <v>0.84</v>
      </c>
      <c r="D37" s="43">
        <f>D35/F35</f>
        <v>0.04326217751568771</v>
      </c>
      <c r="E37" s="43">
        <f>E35/F35</f>
        <v>0.013137117075187062</v>
      </c>
    </row>
    <row r="38" spans="1:5" ht="12.75">
      <c r="A38" s="62"/>
      <c r="B38" s="43"/>
      <c r="C38" s="43"/>
      <c r="D38" s="43"/>
      <c r="E38" s="43"/>
    </row>
    <row r="39" spans="1:7" ht="12.75">
      <c r="A39" s="60"/>
      <c r="B39" s="66"/>
      <c r="C39" s="66"/>
      <c r="D39" s="66"/>
      <c r="E39" s="66"/>
      <c r="F39" s="66"/>
      <c r="G39" s="61"/>
    </row>
    <row r="40" spans="1:7" ht="12.75">
      <c r="A40" s="60"/>
      <c r="B40" s="66"/>
      <c r="C40" s="66"/>
      <c r="D40" s="66"/>
      <c r="E40" s="66"/>
      <c r="F40" s="66"/>
      <c r="G40" s="61"/>
    </row>
    <row r="41" spans="1:6" ht="12.75">
      <c r="A41" s="60"/>
      <c r="B41" s="66"/>
      <c r="C41" s="66"/>
      <c r="D41" s="66"/>
      <c r="E41" s="68"/>
      <c r="F41" s="66"/>
    </row>
    <row r="42" spans="1:6" ht="12.75">
      <c r="A42" s="60"/>
      <c r="B42" s="66"/>
      <c r="C42" s="66"/>
      <c r="D42" s="66"/>
      <c r="E42" s="66"/>
      <c r="F42" s="66"/>
    </row>
    <row r="43" spans="1:6" ht="12.75">
      <c r="A43" s="60"/>
      <c r="B43" s="66"/>
      <c r="C43" s="66"/>
      <c r="D43" s="66"/>
      <c r="E43" s="66"/>
      <c r="F43" s="66"/>
    </row>
    <row r="44" spans="1:6" ht="12.75">
      <c r="A44" s="60"/>
      <c r="B44" s="67"/>
      <c r="C44" s="67"/>
      <c r="D44" s="67"/>
      <c r="E44" s="67"/>
      <c r="F44" s="67"/>
    </row>
    <row r="45" spans="2:6" ht="12.75">
      <c r="B45" s="67"/>
      <c r="C45" s="67"/>
      <c r="D45" s="67"/>
      <c r="E45" s="67"/>
      <c r="F45" s="67"/>
    </row>
  </sheetData>
  <printOptions/>
  <pageMargins left="0.75" right="0.75" top="1" bottom="1" header="0.5" footer="0.5"/>
  <pageSetup fitToHeight="1" fitToWidth="1" horizontalDpi="600" verticalDpi="600" orientation="landscape" scale="88" r:id="rId1"/>
  <headerFooter alignWithMargins="0">
    <oddFooter>&amp;LSource:  SONRIS Revenue Statements&amp;C2&amp;R&amp;"Arial,Italic"As of January 2009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>
    <tabColor indexed="42"/>
    <pageSetUpPr fitToPage="1"/>
  </sheetPr>
  <dimension ref="A1:U64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2.8515625" style="0" bestFit="1" customWidth="1"/>
    <col min="9" max="9" width="11.140625" style="0" customWidth="1"/>
    <col min="10" max="10" width="12.7109375" style="0" customWidth="1"/>
    <col min="11" max="11" width="11.8515625" style="0" customWidth="1"/>
    <col min="12" max="12" width="12.28125" style="0" customWidth="1"/>
    <col min="13" max="13" width="11.28125" style="0" customWidth="1"/>
    <col min="14" max="14" width="10.28125" style="0" customWidth="1"/>
    <col min="15" max="15" width="11.00390625" style="0" customWidth="1"/>
    <col min="16" max="16" width="10.8515625" style="0" customWidth="1"/>
    <col min="17" max="17" width="11.28125" style="0" customWidth="1"/>
    <col min="18" max="18" width="11.00390625" style="0" customWidth="1"/>
    <col min="19" max="19" width="12.7109375" style="0" customWidth="1"/>
    <col min="20" max="20" width="13.00390625" style="0" customWidth="1"/>
    <col min="21" max="21" width="10.140625" style="0" bestFit="1" customWidth="1"/>
  </cols>
  <sheetData>
    <row r="1" ht="15" customHeight="1">
      <c r="A1" s="69" t="s">
        <v>133</v>
      </c>
    </row>
    <row r="3" spans="1:2" ht="13.5" customHeight="1">
      <c r="A3" s="77" t="s">
        <v>145</v>
      </c>
      <c r="B3" s="72" t="s">
        <v>146</v>
      </c>
    </row>
    <row r="4" spans="1:2" ht="13.5" customHeight="1">
      <c r="A4" s="1">
        <v>37987</v>
      </c>
      <c r="B4" s="70">
        <v>970647</v>
      </c>
    </row>
    <row r="5" spans="1:2" ht="13.5" customHeight="1">
      <c r="A5" s="1">
        <v>38018</v>
      </c>
      <c r="B5" s="70">
        <v>970566</v>
      </c>
    </row>
    <row r="6" spans="1:2" ht="13.5" customHeight="1">
      <c r="A6" s="1">
        <v>38047</v>
      </c>
      <c r="B6" s="70">
        <v>973551</v>
      </c>
    </row>
    <row r="7" spans="1:2" ht="13.5" customHeight="1">
      <c r="A7" s="1">
        <v>38078</v>
      </c>
      <c r="B7" s="70">
        <v>967958</v>
      </c>
    </row>
    <row r="8" spans="1:2" ht="13.5" customHeight="1">
      <c r="A8" s="1">
        <v>38108</v>
      </c>
      <c r="B8" s="70">
        <v>974311</v>
      </c>
    </row>
    <row r="9" spans="1:2" ht="13.5" customHeight="1">
      <c r="A9" s="1">
        <v>38139</v>
      </c>
      <c r="B9" s="70">
        <v>978972</v>
      </c>
    </row>
    <row r="10" spans="1:2" ht="13.5" customHeight="1">
      <c r="A10" s="1">
        <v>38169</v>
      </c>
      <c r="B10" s="70">
        <v>977175</v>
      </c>
    </row>
    <row r="11" spans="1:2" ht="13.5" customHeight="1">
      <c r="A11" s="1">
        <v>38200</v>
      </c>
      <c r="B11" s="70">
        <v>979727</v>
      </c>
    </row>
    <row r="12" spans="1:2" ht="13.5" customHeight="1">
      <c r="A12" s="1">
        <v>38231</v>
      </c>
      <c r="B12" s="70">
        <v>981595</v>
      </c>
    </row>
    <row r="13" spans="1:2" ht="13.5" customHeight="1">
      <c r="A13" s="1">
        <v>38261</v>
      </c>
      <c r="B13" s="70">
        <v>981936</v>
      </c>
    </row>
    <row r="14" spans="1:2" ht="13.5" customHeight="1">
      <c r="A14" s="1">
        <v>38292</v>
      </c>
      <c r="B14" s="70">
        <v>983547</v>
      </c>
    </row>
    <row r="15" spans="1:2" ht="13.5" customHeight="1">
      <c r="A15" s="1">
        <v>38322</v>
      </c>
      <c r="B15" s="70">
        <v>982793</v>
      </c>
    </row>
    <row r="16" spans="1:2" ht="13.5" customHeight="1">
      <c r="A16" s="1">
        <v>38353</v>
      </c>
      <c r="B16" s="70">
        <v>977687</v>
      </c>
    </row>
    <row r="17" spans="1:2" ht="13.5" customHeight="1">
      <c r="A17" s="1">
        <v>38384</v>
      </c>
      <c r="B17" s="70">
        <v>987060</v>
      </c>
    </row>
    <row r="18" spans="1:2" ht="13.5" customHeight="1">
      <c r="A18" s="1">
        <v>38412</v>
      </c>
      <c r="B18" s="70">
        <v>989296</v>
      </c>
    </row>
    <row r="19" spans="1:2" ht="13.5" customHeight="1">
      <c r="A19" s="1">
        <v>38443</v>
      </c>
      <c r="B19" s="70">
        <v>985526</v>
      </c>
    </row>
    <row r="20" spans="1:2" ht="13.5" customHeight="1">
      <c r="A20" s="1">
        <v>38473</v>
      </c>
      <c r="B20" s="70">
        <v>986287</v>
      </c>
    </row>
    <row r="21" spans="1:2" ht="13.5" customHeight="1">
      <c r="A21" s="1">
        <v>38504</v>
      </c>
      <c r="B21" s="70">
        <v>984084</v>
      </c>
    </row>
    <row r="22" spans="1:2" ht="13.5" customHeight="1">
      <c r="A22" s="1">
        <v>38534</v>
      </c>
      <c r="B22" s="70">
        <v>991395</v>
      </c>
    </row>
    <row r="23" spans="1:2" ht="13.5" customHeight="1">
      <c r="A23" s="1">
        <v>38565</v>
      </c>
      <c r="B23" s="70">
        <v>993569</v>
      </c>
    </row>
    <row r="24" spans="1:2" ht="13.5" customHeight="1">
      <c r="A24" s="1">
        <v>38596</v>
      </c>
      <c r="B24" s="70">
        <v>999285</v>
      </c>
    </row>
    <row r="25" spans="1:2" ht="13.5" customHeight="1">
      <c r="A25" s="1">
        <v>38626</v>
      </c>
      <c r="B25" s="70">
        <v>1001031</v>
      </c>
    </row>
    <row r="26" spans="1:2" ht="13.5" customHeight="1">
      <c r="A26" s="1">
        <v>38657</v>
      </c>
      <c r="B26" s="70">
        <v>999714</v>
      </c>
    </row>
    <row r="27" spans="1:2" ht="13.5" customHeight="1">
      <c r="A27" s="1">
        <v>38687</v>
      </c>
      <c r="B27" s="70">
        <v>1000881</v>
      </c>
    </row>
    <row r="28" spans="1:2" ht="12.75" customHeight="1">
      <c r="A28" s="1">
        <v>38718</v>
      </c>
      <c r="B28" s="70">
        <v>997605</v>
      </c>
    </row>
    <row r="29" spans="1:2" ht="12.75">
      <c r="A29" s="1">
        <v>38749</v>
      </c>
      <c r="B29" s="70">
        <v>1012059</v>
      </c>
    </row>
    <row r="30" spans="1:21" ht="12.75">
      <c r="A30" s="1">
        <v>38777</v>
      </c>
      <c r="B30" s="70">
        <v>1010201</v>
      </c>
      <c r="I30" s="9" t="s">
        <v>136</v>
      </c>
      <c r="J30" s="9" t="s">
        <v>137</v>
      </c>
      <c r="K30" s="9" t="s">
        <v>25</v>
      </c>
      <c r="L30" s="9" t="s">
        <v>26</v>
      </c>
      <c r="M30" s="9" t="s">
        <v>27</v>
      </c>
      <c r="N30" s="9" t="s">
        <v>28</v>
      </c>
      <c r="O30" s="9" t="s">
        <v>29</v>
      </c>
      <c r="P30" s="9" t="s">
        <v>138</v>
      </c>
      <c r="Q30" s="9" t="s">
        <v>139</v>
      </c>
      <c r="R30" s="9" t="s">
        <v>140</v>
      </c>
      <c r="S30" s="9" t="s">
        <v>141</v>
      </c>
      <c r="T30" s="9" t="s">
        <v>142</v>
      </c>
      <c r="U30" s="9" t="s">
        <v>9</v>
      </c>
    </row>
    <row r="31" spans="1:21" ht="12.75">
      <c r="A31" s="1">
        <v>38808</v>
      </c>
      <c r="B31" s="70">
        <v>1014111</v>
      </c>
      <c r="H31">
        <v>2004</v>
      </c>
      <c r="I31" s="67">
        <v>970647</v>
      </c>
      <c r="J31" s="67">
        <v>970566</v>
      </c>
      <c r="K31" s="67">
        <v>973551</v>
      </c>
      <c r="L31" s="67">
        <v>967958</v>
      </c>
      <c r="M31" s="67">
        <v>974311</v>
      </c>
      <c r="N31" s="67">
        <v>978972</v>
      </c>
      <c r="O31" s="67">
        <v>977175</v>
      </c>
      <c r="P31" s="67">
        <v>979727</v>
      </c>
      <c r="Q31" s="67">
        <v>981595</v>
      </c>
      <c r="R31" s="67">
        <v>981936</v>
      </c>
      <c r="S31" s="67">
        <v>983547</v>
      </c>
      <c r="T31" s="67">
        <v>982793</v>
      </c>
      <c r="U31" s="67">
        <f>SUM(I31:T31)</f>
        <v>11722778</v>
      </c>
    </row>
    <row r="32" spans="1:21" ht="12.75">
      <c r="A32" s="1">
        <v>38838</v>
      </c>
      <c r="B32" s="70">
        <v>1019784</v>
      </c>
      <c r="H32">
        <v>2005</v>
      </c>
      <c r="I32" s="67">
        <v>977687</v>
      </c>
      <c r="J32" s="67">
        <v>987060</v>
      </c>
      <c r="K32" s="67">
        <v>989296</v>
      </c>
      <c r="L32" s="67">
        <v>985526</v>
      </c>
      <c r="M32" s="67">
        <v>986287</v>
      </c>
      <c r="N32" s="67">
        <v>984084</v>
      </c>
      <c r="O32" s="67">
        <v>991395</v>
      </c>
      <c r="P32" s="67">
        <v>993569</v>
      </c>
      <c r="Q32" s="67">
        <v>999285</v>
      </c>
      <c r="R32" s="67">
        <v>1001031</v>
      </c>
      <c r="S32" s="67">
        <v>999714</v>
      </c>
      <c r="T32" s="67">
        <v>1000881</v>
      </c>
      <c r="U32" s="67">
        <f>SUM(I32:T32)</f>
        <v>11895815</v>
      </c>
    </row>
    <row r="33" spans="1:21" ht="12.75">
      <c r="A33" s="1">
        <v>38869</v>
      </c>
      <c r="B33" s="70">
        <v>1007301</v>
      </c>
      <c r="H33">
        <v>2006</v>
      </c>
      <c r="I33" s="70">
        <v>997605</v>
      </c>
      <c r="J33" s="70">
        <v>1012059</v>
      </c>
      <c r="K33" s="70">
        <v>1010201</v>
      </c>
      <c r="L33" s="70">
        <v>1014111</v>
      </c>
      <c r="M33" s="70">
        <v>1019784</v>
      </c>
      <c r="N33" s="70">
        <v>1007301</v>
      </c>
      <c r="O33" s="70">
        <v>1005887</v>
      </c>
      <c r="P33" s="70">
        <v>1015199</v>
      </c>
      <c r="Q33" s="70">
        <v>1011473</v>
      </c>
      <c r="R33" s="70">
        <v>1016921</v>
      </c>
      <c r="S33" s="70">
        <v>1023932</v>
      </c>
      <c r="T33" s="70">
        <v>1022243</v>
      </c>
      <c r="U33" s="67">
        <f>SUM(I33:T33)</f>
        <v>12156716</v>
      </c>
    </row>
    <row r="34" spans="1:21" ht="12.75">
      <c r="A34" s="1">
        <v>38899</v>
      </c>
      <c r="B34" s="70">
        <v>1005887</v>
      </c>
      <c r="H34">
        <v>2007</v>
      </c>
      <c r="I34" s="70">
        <v>1028925</v>
      </c>
      <c r="J34" s="70">
        <v>1036953</v>
      </c>
      <c r="K34" s="67">
        <v>1021053</v>
      </c>
      <c r="L34" s="67">
        <v>1020861</v>
      </c>
      <c r="M34" s="67">
        <v>1015199</v>
      </c>
      <c r="N34" s="70">
        <v>1011179</v>
      </c>
      <c r="O34" s="70">
        <v>1005474</v>
      </c>
      <c r="P34" s="70">
        <v>1010699</v>
      </c>
      <c r="Q34" s="70">
        <v>1007599</v>
      </c>
      <c r="R34" s="70">
        <v>1004799</v>
      </c>
      <c r="S34" s="70">
        <v>998681</v>
      </c>
      <c r="T34" s="70">
        <v>1000171</v>
      </c>
      <c r="U34" s="67">
        <f>SUM(I34:T34)</f>
        <v>12161593</v>
      </c>
    </row>
    <row r="35" spans="1:21" ht="12.75">
      <c r="A35" s="1">
        <v>38930</v>
      </c>
      <c r="B35" s="70">
        <v>1015199</v>
      </c>
      <c r="H35">
        <v>2008</v>
      </c>
      <c r="I35" s="70">
        <v>1004555</v>
      </c>
      <c r="J35" s="70">
        <v>996060</v>
      </c>
      <c r="K35" s="70">
        <v>1007716</v>
      </c>
      <c r="L35" s="70">
        <v>997694</v>
      </c>
      <c r="M35" s="70">
        <v>987990</v>
      </c>
      <c r="N35" s="70">
        <v>983981</v>
      </c>
      <c r="O35" s="70">
        <v>971662</v>
      </c>
      <c r="P35" s="70">
        <v>971764</v>
      </c>
      <c r="Q35" s="70">
        <v>956861</v>
      </c>
      <c r="R35" s="70">
        <v>979642</v>
      </c>
      <c r="S35" s="70">
        <v>978571</v>
      </c>
      <c r="T35" s="70">
        <v>980177</v>
      </c>
      <c r="U35" s="67">
        <f>SUM(I35:T35)</f>
        <v>11816673</v>
      </c>
    </row>
    <row r="36" spans="1:2" ht="12.75">
      <c r="A36" s="1">
        <v>38961</v>
      </c>
      <c r="B36" s="70">
        <v>1011473</v>
      </c>
    </row>
    <row r="37" spans="1:2" ht="12.75">
      <c r="A37" s="1">
        <v>38991</v>
      </c>
      <c r="B37" s="70">
        <v>1016921</v>
      </c>
    </row>
    <row r="38" spans="1:2" ht="12.75">
      <c r="A38" s="1">
        <v>39022</v>
      </c>
      <c r="B38" s="70">
        <v>1023932</v>
      </c>
    </row>
    <row r="39" spans="1:2" ht="12.75">
      <c r="A39" s="1">
        <v>39052</v>
      </c>
      <c r="B39" s="70">
        <v>1022243</v>
      </c>
    </row>
    <row r="40" spans="1:2" ht="12.75">
      <c r="A40" s="1">
        <v>39083</v>
      </c>
      <c r="B40" s="70">
        <v>1028925</v>
      </c>
    </row>
    <row r="41" spans="1:2" ht="12.75">
      <c r="A41" s="1">
        <v>39114</v>
      </c>
      <c r="B41" s="70">
        <v>1036953</v>
      </c>
    </row>
    <row r="42" spans="1:2" ht="12.75">
      <c r="A42" s="1">
        <v>39142</v>
      </c>
      <c r="B42" s="70">
        <v>1021053</v>
      </c>
    </row>
    <row r="43" spans="1:2" ht="12.75">
      <c r="A43" s="1">
        <v>39173</v>
      </c>
      <c r="B43" s="70">
        <v>1020861</v>
      </c>
    </row>
    <row r="44" spans="1:2" ht="12.75">
      <c r="A44" s="1">
        <v>39203</v>
      </c>
      <c r="B44" s="70">
        <v>1015199</v>
      </c>
    </row>
    <row r="45" spans="1:2" ht="12.75">
      <c r="A45" s="1">
        <v>39234</v>
      </c>
      <c r="B45" s="70">
        <v>1011179</v>
      </c>
    </row>
    <row r="46" spans="1:2" ht="12.75">
      <c r="A46" s="1">
        <v>39264</v>
      </c>
      <c r="B46" s="70">
        <v>1005474</v>
      </c>
    </row>
    <row r="47" spans="1:2" ht="12.75">
      <c r="A47" s="1">
        <v>39295</v>
      </c>
      <c r="B47" s="70">
        <v>1010699</v>
      </c>
    </row>
    <row r="48" spans="1:2" ht="12.75">
      <c r="A48" s="1">
        <v>39326</v>
      </c>
      <c r="B48" s="70">
        <v>1007599</v>
      </c>
    </row>
    <row r="49" spans="1:2" ht="12.75">
      <c r="A49" s="1">
        <v>39356</v>
      </c>
      <c r="B49" s="70">
        <v>1004799</v>
      </c>
    </row>
    <row r="50" spans="1:2" ht="12.75">
      <c r="A50" s="1">
        <v>39387</v>
      </c>
      <c r="B50" s="70">
        <v>998681</v>
      </c>
    </row>
    <row r="51" spans="1:2" ht="12.75">
      <c r="A51" s="1">
        <v>39417</v>
      </c>
      <c r="B51" s="70">
        <v>1000171</v>
      </c>
    </row>
    <row r="52" spans="1:2" ht="12.75">
      <c r="A52" s="1">
        <v>39448</v>
      </c>
      <c r="B52" s="70">
        <v>1004555</v>
      </c>
    </row>
    <row r="53" spans="1:2" ht="12.75">
      <c r="A53" s="1">
        <v>39479</v>
      </c>
      <c r="B53" s="70">
        <v>996060</v>
      </c>
    </row>
    <row r="54" spans="1:2" ht="12.75">
      <c r="A54" s="1">
        <v>39508</v>
      </c>
      <c r="B54" s="70">
        <v>1007716</v>
      </c>
    </row>
    <row r="55" spans="1:2" ht="12.75">
      <c r="A55" s="1">
        <v>39539</v>
      </c>
      <c r="B55" s="70">
        <v>997694</v>
      </c>
    </row>
    <row r="56" spans="1:2" ht="12.75">
      <c r="A56" s="1">
        <v>39569</v>
      </c>
      <c r="B56" s="70">
        <v>987990</v>
      </c>
    </row>
    <row r="57" spans="1:2" ht="12.75">
      <c r="A57" s="1">
        <v>39600</v>
      </c>
      <c r="B57" s="70">
        <v>983981</v>
      </c>
    </row>
    <row r="58" spans="1:2" ht="12.75">
      <c r="A58" s="1">
        <v>39630</v>
      </c>
      <c r="B58" s="70">
        <v>971662</v>
      </c>
    </row>
    <row r="59" spans="1:2" ht="12.75">
      <c r="A59" s="1">
        <v>39661</v>
      </c>
      <c r="B59" s="70">
        <v>971764</v>
      </c>
    </row>
    <row r="60" spans="1:2" ht="12.75">
      <c r="A60" s="1">
        <v>39692</v>
      </c>
      <c r="B60" s="70">
        <v>956861</v>
      </c>
    </row>
    <row r="61" spans="1:2" ht="12.75">
      <c r="A61" s="1">
        <v>39722</v>
      </c>
      <c r="B61" s="70">
        <v>979642</v>
      </c>
    </row>
    <row r="62" spans="1:2" ht="12.75">
      <c r="A62" s="1">
        <v>39753</v>
      </c>
      <c r="B62" s="70">
        <v>978571</v>
      </c>
    </row>
    <row r="63" spans="1:2" ht="12.75">
      <c r="A63" s="1">
        <v>39783</v>
      </c>
      <c r="B63" s="70">
        <v>980177</v>
      </c>
    </row>
    <row r="64" spans="1:2" ht="12.75">
      <c r="A64" s="1"/>
      <c r="B64" s="70"/>
    </row>
  </sheetData>
  <printOptions/>
  <pageMargins left="0.75" right="0.26" top="1" bottom="1" header="0.5" footer="0.5"/>
  <pageSetup fitToHeight="1" fitToWidth="1" horizontalDpi="1200" verticalDpi="1200" orientation="portrait" scale="80" r:id="rId1"/>
  <headerFooter alignWithMargins="0">
    <oddFooter>&amp;C22&amp;R&amp;"Arial,Italic"As of December 31, 2008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7">
    <tabColor indexed="42"/>
    <pageSetUpPr fitToPage="1"/>
  </sheetPr>
  <dimension ref="A1:B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140625" style="0" customWidth="1"/>
    <col min="2" max="2" width="11.28125" style="0" bestFit="1" customWidth="1"/>
    <col min="4" max="4" width="15.7109375" style="0" customWidth="1"/>
    <col min="10" max="10" width="12.7109375" style="0" customWidth="1"/>
  </cols>
  <sheetData>
    <row r="1" ht="15.75" customHeight="1">
      <c r="A1" s="69" t="s">
        <v>38</v>
      </c>
    </row>
    <row r="3" spans="1:2" ht="12.75" customHeight="1">
      <c r="A3" s="77" t="s">
        <v>145</v>
      </c>
      <c r="B3" s="72" t="s">
        <v>39</v>
      </c>
    </row>
    <row r="4" spans="1:2" ht="12.75" customHeight="1">
      <c r="A4" s="1">
        <v>39417</v>
      </c>
      <c r="B4" s="70">
        <v>394508</v>
      </c>
    </row>
    <row r="5" spans="1:2" ht="12.75" customHeight="1">
      <c r="A5" s="1">
        <v>39448</v>
      </c>
      <c r="B5" s="70">
        <v>397908</v>
      </c>
    </row>
    <row r="6" spans="1:2" ht="12.75" customHeight="1">
      <c r="A6" s="1">
        <v>39479</v>
      </c>
      <c r="B6" s="70">
        <v>397950</v>
      </c>
    </row>
    <row r="7" spans="1:2" ht="12.75" customHeight="1">
      <c r="A7" s="1">
        <v>39508</v>
      </c>
      <c r="B7" s="70">
        <v>399008</v>
      </c>
    </row>
    <row r="8" spans="1:2" ht="12.75" customHeight="1">
      <c r="A8" s="1">
        <v>39539</v>
      </c>
      <c r="B8" s="70">
        <v>398803</v>
      </c>
    </row>
    <row r="9" spans="1:2" ht="12.75" customHeight="1">
      <c r="A9" s="1">
        <v>39569</v>
      </c>
      <c r="B9" s="70">
        <v>398208</v>
      </c>
    </row>
    <row r="10" spans="1:2" ht="12.75" customHeight="1">
      <c r="A10" s="1">
        <v>39600</v>
      </c>
      <c r="B10" s="70">
        <v>399482</v>
      </c>
    </row>
    <row r="11" spans="1:2" ht="12.75" customHeight="1">
      <c r="A11" s="1">
        <v>39630</v>
      </c>
      <c r="B11" s="70">
        <v>394598</v>
      </c>
    </row>
    <row r="12" spans="1:2" ht="12.75" customHeight="1">
      <c r="A12" s="1">
        <v>39661</v>
      </c>
      <c r="B12" s="70">
        <v>394762</v>
      </c>
    </row>
    <row r="13" spans="1:2" ht="12.75" customHeight="1">
      <c r="A13" s="1">
        <v>39692</v>
      </c>
      <c r="B13" s="70">
        <v>396090</v>
      </c>
    </row>
    <row r="14" spans="1:2" ht="12.75" customHeight="1">
      <c r="A14" s="1">
        <v>39722</v>
      </c>
      <c r="B14" s="70">
        <v>396317</v>
      </c>
    </row>
    <row r="15" spans="1:2" ht="12.75" customHeight="1">
      <c r="A15" s="1">
        <v>39753</v>
      </c>
      <c r="B15" s="70">
        <v>394863</v>
      </c>
    </row>
    <row r="16" spans="1:2" ht="12.75" customHeight="1">
      <c r="A16" s="1">
        <v>39783</v>
      </c>
      <c r="B16" s="70">
        <v>393808</v>
      </c>
    </row>
  </sheetData>
  <printOptions/>
  <pageMargins left="0.75" right="0.26" top="1" bottom="1" header="0.5" footer="0.5"/>
  <pageSetup fitToHeight="1" fitToWidth="1" horizontalDpi="1200" verticalDpi="1200" orientation="portrait" r:id="rId1"/>
  <headerFooter alignWithMargins="0">
    <oddFooter>&amp;C24&amp;R&amp;"Arial,Italic"As of December 31, 2008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8">
    <tabColor indexed="45"/>
    <pageSetUpPr fitToPage="1"/>
  </sheetPr>
  <dimension ref="A1:M93"/>
  <sheetViews>
    <sheetView workbookViewId="0" topLeftCell="A1">
      <pane ySplit="18" topLeftCell="BM52" activePane="bottomLeft" state="frozen"/>
      <selection pane="topLeft" activeCell="A1" sqref="A1"/>
      <selection pane="bottomLeft" activeCell="A1" sqref="A1:I68"/>
    </sheetView>
  </sheetViews>
  <sheetFormatPr defaultColWidth="9.140625" defaultRowHeight="12.75"/>
  <cols>
    <col min="1" max="1" width="15.28125" style="0" customWidth="1"/>
    <col min="2" max="2" width="13.00390625" style="0" bestFit="1" customWidth="1"/>
    <col min="3" max="3" width="15.00390625" style="0" bestFit="1" customWidth="1"/>
    <col min="4" max="4" width="13.00390625" style="0" bestFit="1" customWidth="1"/>
    <col min="5" max="5" width="14.7109375" style="0" customWidth="1"/>
    <col min="6" max="6" width="13.00390625" style="0" bestFit="1" customWidth="1"/>
    <col min="7" max="7" width="14.00390625" style="0" bestFit="1" customWidth="1"/>
    <col min="8" max="8" width="14.7109375" style="0" customWidth="1"/>
    <col min="9" max="9" width="14.00390625" style="0" bestFit="1" customWidth="1"/>
    <col min="10" max="10" width="12.8515625" style="0" bestFit="1" customWidth="1"/>
    <col min="11" max="11" width="14.00390625" style="0" bestFit="1" customWidth="1"/>
    <col min="12" max="13" width="12.85156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156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12">
        <v>80</v>
      </c>
      <c r="C7" s="16">
        <v>102312.993</v>
      </c>
      <c r="D7" s="12">
        <v>24</v>
      </c>
      <c r="E7" s="17">
        <f aca="true" t="shared" si="0" ref="E7:E30">D7/B7</f>
        <v>0.3</v>
      </c>
      <c r="F7" s="12">
        <v>21</v>
      </c>
      <c r="G7" s="18">
        <v>4054.333</v>
      </c>
      <c r="H7" s="19">
        <v>1209755.95</v>
      </c>
      <c r="I7" s="46">
        <f>H7/G7</f>
        <v>298.3859367249804</v>
      </c>
    </row>
    <row r="8" spans="1:9" ht="12.75" hidden="1">
      <c r="A8" s="1">
        <v>38018</v>
      </c>
      <c r="B8" s="12">
        <f>189-B7</f>
        <v>109</v>
      </c>
      <c r="C8" s="16">
        <v>132831.107</v>
      </c>
      <c r="D8" s="12">
        <v>36</v>
      </c>
      <c r="E8" s="17">
        <f t="shared" si="0"/>
        <v>0.3302752293577982</v>
      </c>
      <c r="F8" s="12">
        <v>33</v>
      </c>
      <c r="G8" s="18">
        <v>13638.395</v>
      </c>
      <c r="H8" s="19">
        <v>4170405.46</v>
      </c>
      <c r="I8" s="6">
        <f>H8/G8</f>
        <v>305.784182083009</v>
      </c>
    </row>
    <row r="9" spans="1:9" ht="12.75" hidden="1">
      <c r="A9" s="1">
        <v>38047</v>
      </c>
      <c r="B9" s="12">
        <f>273-189</f>
        <v>84</v>
      </c>
      <c r="C9" s="16">
        <v>126328.255</v>
      </c>
      <c r="D9" s="12">
        <v>35</v>
      </c>
      <c r="E9" s="17">
        <f t="shared" si="0"/>
        <v>0.4166666666666667</v>
      </c>
      <c r="F9" s="12">
        <v>37</v>
      </c>
      <c r="G9" s="18">
        <v>13838.581</v>
      </c>
      <c r="H9" s="19">
        <v>2773809.65</v>
      </c>
      <c r="I9" s="6">
        <f aca="true" t="shared" si="1" ref="I9:I30">H9/G9</f>
        <v>200.44032332505768</v>
      </c>
    </row>
    <row r="10" spans="1:9" ht="12.75" hidden="1">
      <c r="A10" s="1">
        <v>38078</v>
      </c>
      <c r="B10" s="12">
        <f>294-273</f>
        <v>21</v>
      </c>
      <c r="C10" s="16">
        <v>27689.52</v>
      </c>
      <c r="D10" s="12">
        <v>9</v>
      </c>
      <c r="E10" s="17">
        <f t="shared" si="0"/>
        <v>0.42857142857142855</v>
      </c>
      <c r="F10" s="12">
        <v>9</v>
      </c>
      <c r="G10" s="18">
        <v>2540.44</v>
      </c>
      <c r="H10" s="19">
        <v>686310.01</v>
      </c>
      <c r="I10" s="6">
        <f t="shared" si="1"/>
        <v>270.153993009085</v>
      </c>
    </row>
    <row r="11" spans="1:9" ht="12.75" hidden="1">
      <c r="A11" s="1">
        <v>38108</v>
      </c>
      <c r="B11" s="12">
        <f>366-294</f>
        <v>72</v>
      </c>
      <c r="C11" s="16">
        <v>96587.86</v>
      </c>
      <c r="D11" s="12">
        <v>28</v>
      </c>
      <c r="E11" s="17">
        <f t="shared" si="0"/>
        <v>0.3888888888888889</v>
      </c>
      <c r="F11" s="12">
        <v>31</v>
      </c>
      <c r="G11" s="18">
        <v>14771.108</v>
      </c>
      <c r="H11" s="19">
        <v>3741030.81</v>
      </c>
      <c r="I11" s="6">
        <f t="shared" si="1"/>
        <v>253.26676983202614</v>
      </c>
    </row>
    <row r="12" spans="1:9" ht="12.75" hidden="1">
      <c r="A12" s="1">
        <v>38139</v>
      </c>
      <c r="B12" s="12">
        <f>467-366</f>
        <v>101</v>
      </c>
      <c r="C12" s="16">
        <v>124977.28</v>
      </c>
      <c r="D12" s="12">
        <v>25</v>
      </c>
      <c r="E12" s="17">
        <f t="shared" si="0"/>
        <v>0.24752475247524752</v>
      </c>
      <c r="F12" s="12">
        <v>24</v>
      </c>
      <c r="G12" s="18">
        <v>5544.19</v>
      </c>
      <c r="H12" s="19">
        <v>1942833.52</v>
      </c>
      <c r="I12" s="6">
        <f t="shared" si="1"/>
        <v>350.42693702777143</v>
      </c>
    </row>
    <row r="13" spans="1:9" ht="12.75" hidden="1">
      <c r="A13" s="1">
        <v>38169</v>
      </c>
      <c r="B13" s="12">
        <f>578-467</f>
        <v>111</v>
      </c>
      <c r="C13" s="16">
        <v>140323.89</v>
      </c>
      <c r="D13" s="12">
        <v>31</v>
      </c>
      <c r="E13" s="17">
        <f t="shared" si="0"/>
        <v>0.27927927927927926</v>
      </c>
      <c r="F13" s="12">
        <v>32</v>
      </c>
      <c r="G13" s="18">
        <v>5817.56</v>
      </c>
      <c r="H13" s="19">
        <v>2044652.36</v>
      </c>
      <c r="I13" s="6">
        <f t="shared" si="1"/>
        <v>351.4621868962245</v>
      </c>
    </row>
    <row r="14" spans="1:9" ht="12.75" hidden="1">
      <c r="A14" s="1">
        <v>38200</v>
      </c>
      <c r="B14" s="12">
        <f>628-578</f>
        <v>50</v>
      </c>
      <c r="C14" s="16">
        <v>43044.913</v>
      </c>
      <c r="D14" s="12">
        <v>26</v>
      </c>
      <c r="E14" s="17">
        <f t="shared" si="0"/>
        <v>0.52</v>
      </c>
      <c r="F14" s="12">
        <v>27</v>
      </c>
      <c r="G14" s="18">
        <v>6881.453</v>
      </c>
      <c r="H14" s="19">
        <v>1989653.49</v>
      </c>
      <c r="I14" s="6">
        <f t="shared" si="1"/>
        <v>289.1327587356914</v>
      </c>
    </row>
    <row r="15" spans="1:9" ht="12.75" hidden="1">
      <c r="A15" s="1">
        <v>38231</v>
      </c>
      <c r="B15" s="12">
        <f>778-628</f>
        <v>150</v>
      </c>
      <c r="C15" s="16">
        <v>225055.041</v>
      </c>
      <c r="D15" s="12">
        <v>43</v>
      </c>
      <c r="E15" s="17">
        <f t="shared" si="0"/>
        <v>0.2866666666666667</v>
      </c>
      <c r="F15" s="12">
        <v>48</v>
      </c>
      <c r="G15" s="18">
        <v>10518.291</v>
      </c>
      <c r="H15" s="19">
        <v>3193258.69</v>
      </c>
      <c r="I15" s="6">
        <f t="shared" si="1"/>
        <v>303.59101968180954</v>
      </c>
    </row>
    <row r="16" spans="1:9" ht="12.75" hidden="1">
      <c r="A16" s="1">
        <v>38261</v>
      </c>
      <c r="B16" s="12">
        <f>914-778</f>
        <v>136</v>
      </c>
      <c r="C16" s="16">
        <v>199371.384</v>
      </c>
      <c r="D16" s="12">
        <v>56</v>
      </c>
      <c r="E16" s="17">
        <f t="shared" si="0"/>
        <v>0.4117647058823529</v>
      </c>
      <c r="F16" s="12">
        <v>75</v>
      </c>
      <c r="G16" s="18">
        <v>16777.064</v>
      </c>
      <c r="H16" s="19">
        <v>8518107.59</v>
      </c>
      <c r="I16" s="6">
        <f t="shared" si="1"/>
        <v>507.72337698658123</v>
      </c>
    </row>
    <row r="17" spans="1:9" ht="12.75" hidden="1">
      <c r="A17" s="1">
        <v>38292</v>
      </c>
      <c r="B17" s="12">
        <f>988-914</f>
        <v>74</v>
      </c>
      <c r="C17" s="16">
        <v>81727.593</v>
      </c>
      <c r="D17" s="12">
        <v>30</v>
      </c>
      <c r="E17" s="17">
        <f t="shared" si="0"/>
        <v>0.40540540540540543</v>
      </c>
      <c r="F17" s="12">
        <v>33</v>
      </c>
      <c r="G17" s="18">
        <v>8058.373</v>
      </c>
      <c r="H17" s="19">
        <v>1842154.71</v>
      </c>
      <c r="I17" s="6">
        <f t="shared" si="1"/>
        <v>228.60132063879396</v>
      </c>
    </row>
    <row r="18" spans="1:9" ht="12.75" hidden="1">
      <c r="A18" s="1">
        <v>38322</v>
      </c>
      <c r="B18" s="12">
        <v>72</v>
      </c>
      <c r="C18" s="16">
        <v>47855.304</v>
      </c>
      <c r="D18" s="12">
        <v>30</v>
      </c>
      <c r="E18" s="17">
        <f t="shared" si="0"/>
        <v>0.4166666666666667</v>
      </c>
      <c r="F18" s="12">
        <v>32</v>
      </c>
      <c r="G18" s="18">
        <v>3481.174</v>
      </c>
      <c r="H18" s="19">
        <v>952899.45</v>
      </c>
      <c r="I18" s="6">
        <f t="shared" si="1"/>
        <v>273.72933671227</v>
      </c>
    </row>
    <row r="19" spans="1:9" ht="12.75" hidden="1">
      <c r="A19" s="1">
        <v>38353</v>
      </c>
      <c r="B19" s="12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12">
        <v>24</v>
      </c>
      <c r="G19" s="16">
        <v>3472.91</v>
      </c>
      <c r="H19" s="21">
        <v>1118950.28</v>
      </c>
      <c r="I19" s="6">
        <f t="shared" si="1"/>
        <v>322.19386048011614</v>
      </c>
    </row>
    <row r="20" spans="1:9" ht="12.75" hidden="1">
      <c r="A20" s="1">
        <v>38384</v>
      </c>
      <c r="B20" s="12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21">
        <f>5701671.68</f>
        <v>5701671.68</v>
      </c>
      <c r="I20" s="6">
        <f t="shared" si="1"/>
        <v>361.764854278157</v>
      </c>
    </row>
    <row r="21" spans="1:9" ht="12.75" hidden="1">
      <c r="A21" s="1">
        <v>38412</v>
      </c>
      <c r="B21" s="12">
        <f>250-B20-B19</f>
        <v>64</v>
      </c>
      <c r="C21" s="16">
        <v>68473.92</v>
      </c>
      <c r="D21" s="12">
        <v>17</v>
      </c>
      <c r="E21" s="17">
        <f t="shared" si="0"/>
        <v>0.265625</v>
      </c>
      <c r="F21" s="50">
        <v>18</v>
      </c>
      <c r="G21" s="16">
        <v>9143.27</v>
      </c>
      <c r="H21" s="21">
        <v>2990636</v>
      </c>
      <c r="I21" s="6">
        <f t="shared" si="1"/>
        <v>327.0860425208924</v>
      </c>
    </row>
    <row r="22" spans="1:9" ht="12.75" hidden="1">
      <c r="A22" s="1">
        <v>38443</v>
      </c>
      <c r="B22" s="12">
        <f>296-250</f>
        <v>46</v>
      </c>
      <c r="C22" s="16">
        <v>50416.84</v>
      </c>
      <c r="D22" s="12">
        <v>26</v>
      </c>
      <c r="E22" s="17">
        <f t="shared" si="0"/>
        <v>0.5652173913043478</v>
      </c>
      <c r="F22" s="50">
        <v>30</v>
      </c>
      <c r="G22" s="16">
        <v>9349.02</v>
      </c>
      <c r="H22" s="21">
        <v>3480941.06</v>
      </c>
      <c r="I22" s="6">
        <f t="shared" si="1"/>
        <v>372.33218668908614</v>
      </c>
    </row>
    <row r="23" spans="1:9" ht="12.75" hidden="1">
      <c r="A23" s="1">
        <v>38473</v>
      </c>
      <c r="B23" s="12">
        <v>95</v>
      </c>
      <c r="C23" s="16">
        <v>115385.349</v>
      </c>
      <c r="D23" s="12">
        <v>43</v>
      </c>
      <c r="E23" s="17">
        <f t="shared" si="0"/>
        <v>0.45263157894736844</v>
      </c>
      <c r="F23" s="50">
        <v>47</v>
      </c>
      <c r="G23" s="16">
        <v>10719.221</v>
      </c>
      <c r="H23" s="21">
        <v>5311157.78</v>
      </c>
      <c r="I23" s="6">
        <f t="shared" si="1"/>
        <v>495.47982824498166</v>
      </c>
    </row>
    <row r="24" spans="1:9" ht="12.75" hidden="1">
      <c r="A24" s="1">
        <v>38504</v>
      </c>
      <c r="B24" s="12">
        <v>94</v>
      </c>
      <c r="C24" s="16">
        <v>123785.14</v>
      </c>
      <c r="D24" s="12">
        <v>42</v>
      </c>
      <c r="E24" s="17">
        <f t="shared" si="0"/>
        <v>0.44680851063829785</v>
      </c>
      <c r="F24" s="50">
        <v>42</v>
      </c>
      <c r="G24" s="16">
        <v>8891.85</v>
      </c>
      <c r="H24" s="21">
        <v>2703889.29</v>
      </c>
      <c r="I24" s="6">
        <f t="shared" si="1"/>
        <v>304.08624639416996</v>
      </c>
    </row>
    <row r="25" spans="1:9" ht="12.75" hidden="1">
      <c r="A25" s="1">
        <v>38534</v>
      </c>
      <c r="B25" s="12">
        <v>148</v>
      </c>
      <c r="C25" s="16">
        <v>152777.69</v>
      </c>
      <c r="D25" s="12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21">
        <v>4650705.09</v>
      </c>
      <c r="I25" s="6">
        <f t="shared" si="1"/>
        <v>364.4678940711239</v>
      </c>
    </row>
    <row r="26" spans="1:9" ht="12.75" hidden="1">
      <c r="A26" s="1">
        <v>38565</v>
      </c>
      <c r="B26" s="12">
        <v>112</v>
      </c>
      <c r="C26" s="16">
        <v>165294.17</v>
      </c>
      <c r="D26" s="12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21">
        <v>1836091.87</v>
      </c>
      <c r="I26" s="6">
        <f t="shared" si="1"/>
        <v>338.03699257865503</v>
      </c>
    </row>
    <row r="27" spans="1:9" ht="12.75" hidden="1">
      <c r="A27" s="1">
        <v>38596</v>
      </c>
      <c r="B27" s="12">
        <v>110</v>
      </c>
      <c r="C27" s="16">
        <v>125382.28</v>
      </c>
      <c r="D27" s="12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21">
        <v>5604577.63</v>
      </c>
      <c r="I27" s="6">
        <f t="shared" si="1"/>
        <v>311.43220879588625</v>
      </c>
    </row>
    <row r="28" spans="1:9" ht="12.75" hidden="1">
      <c r="A28" s="1">
        <v>38626</v>
      </c>
      <c r="B28" s="12">
        <v>36</v>
      </c>
      <c r="C28" s="16">
        <v>19207.59</v>
      </c>
      <c r="D28" s="12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21">
        <v>1324037.01</v>
      </c>
      <c r="I28" s="6">
        <f t="shared" si="1"/>
        <v>237.3762074653089</v>
      </c>
    </row>
    <row r="29" spans="1:9" ht="12.75" hidden="1">
      <c r="A29" s="1">
        <v>38657</v>
      </c>
      <c r="B29" s="12">
        <v>58</v>
      </c>
      <c r="C29" s="16">
        <v>50384.311</v>
      </c>
      <c r="D29" s="12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21">
        <v>1612996.95</v>
      </c>
      <c r="I29" s="6">
        <f t="shared" si="1"/>
        <v>359.7178874239222</v>
      </c>
    </row>
    <row r="30" spans="1:9" ht="12.75" hidden="1">
      <c r="A30" s="1">
        <v>38687</v>
      </c>
      <c r="B30" s="51">
        <v>75</v>
      </c>
      <c r="C30" s="52">
        <v>88898.39</v>
      </c>
      <c r="D30" s="12">
        <v>28</v>
      </c>
      <c r="E30" s="26">
        <f t="shared" si="0"/>
        <v>0.37333333333333335</v>
      </c>
      <c r="F30" s="50">
        <v>33</v>
      </c>
      <c r="G30" s="52">
        <v>8547.41</v>
      </c>
      <c r="H30" s="53">
        <v>4024433.63</v>
      </c>
      <c r="I30" s="54">
        <f t="shared" si="1"/>
        <v>470.8366195139814</v>
      </c>
    </row>
    <row r="31" spans="1:9" ht="12.75">
      <c r="A31" s="1">
        <v>38718</v>
      </c>
      <c r="B31" s="51">
        <v>47</v>
      </c>
      <c r="C31" s="52">
        <v>47043.313</v>
      </c>
      <c r="D31" s="12">
        <v>23</v>
      </c>
      <c r="E31" s="26">
        <f aca="true" t="shared" si="2" ref="E31:E50">D31/B31</f>
        <v>0.48936170212765956</v>
      </c>
      <c r="F31" s="50">
        <v>26</v>
      </c>
      <c r="G31" s="52">
        <v>4329.743</v>
      </c>
      <c r="H31" s="53">
        <v>1537320.39</v>
      </c>
      <c r="I31" s="54">
        <f aca="true" t="shared" si="3" ref="I31:I50">H31/G31</f>
        <v>355.0604250644899</v>
      </c>
    </row>
    <row r="32" spans="1:9" ht="12.75">
      <c r="A32" s="1">
        <v>38749</v>
      </c>
      <c r="B32" s="51">
        <v>30</v>
      </c>
      <c r="C32" s="52">
        <v>27775.39</v>
      </c>
      <c r="D32" s="12">
        <v>22</v>
      </c>
      <c r="E32" s="26">
        <f t="shared" si="2"/>
        <v>0.7333333333333333</v>
      </c>
      <c r="F32" s="50">
        <v>21</v>
      </c>
      <c r="G32" s="52">
        <v>4893.65</v>
      </c>
      <c r="H32" s="53">
        <v>2259041.24</v>
      </c>
      <c r="I32" s="54">
        <f t="shared" si="3"/>
        <v>461.62705546984364</v>
      </c>
    </row>
    <row r="33" spans="1:9" ht="12.75">
      <c r="A33" s="1">
        <v>38777</v>
      </c>
      <c r="B33" s="51">
        <v>90</v>
      </c>
      <c r="C33" s="52">
        <v>102468.214</v>
      </c>
      <c r="D33" s="12">
        <v>33</v>
      </c>
      <c r="E33" s="26">
        <f t="shared" si="2"/>
        <v>0.36666666666666664</v>
      </c>
      <c r="F33" s="50">
        <v>35</v>
      </c>
      <c r="G33" s="52">
        <v>11677.774</v>
      </c>
      <c r="H33" s="53">
        <v>4813881.28</v>
      </c>
      <c r="I33" s="54">
        <f t="shared" si="3"/>
        <v>412.22593278479275</v>
      </c>
    </row>
    <row r="34" spans="1:9" ht="12.75">
      <c r="A34" s="1">
        <v>38808</v>
      </c>
      <c r="B34" s="51">
        <v>68</v>
      </c>
      <c r="C34" s="52">
        <v>71781.41</v>
      </c>
      <c r="D34" s="12">
        <v>28</v>
      </c>
      <c r="E34" s="26">
        <f t="shared" si="2"/>
        <v>0.4117647058823529</v>
      </c>
      <c r="F34" s="50">
        <v>30</v>
      </c>
      <c r="G34" s="52">
        <v>6467.852</v>
      </c>
      <c r="H34" s="53">
        <v>3141523.23</v>
      </c>
      <c r="I34" s="54">
        <f t="shared" si="3"/>
        <v>485.71353055079186</v>
      </c>
    </row>
    <row r="35" spans="1:9" ht="12.75">
      <c r="A35" s="1">
        <v>38838</v>
      </c>
      <c r="B35" s="51">
        <v>97</v>
      </c>
      <c r="C35" s="52">
        <v>120198.4</v>
      </c>
      <c r="D35" s="12">
        <v>35</v>
      </c>
      <c r="E35" s="26">
        <f t="shared" si="2"/>
        <v>0.36082474226804123</v>
      </c>
      <c r="F35" s="50">
        <v>31</v>
      </c>
      <c r="G35" s="52">
        <v>16817.78</v>
      </c>
      <c r="H35" s="53">
        <v>6025369.95</v>
      </c>
      <c r="I35" s="54">
        <f t="shared" si="3"/>
        <v>358.2738001091702</v>
      </c>
    </row>
    <row r="36" spans="1:9" ht="12.75">
      <c r="A36" s="1">
        <v>38869</v>
      </c>
      <c r="B36" s="51">
        <v>38</v>
      </c>
      <c r="C36" s="52">
        <v>31183.565</v>
      </c>
      <c r="D36" s="12">
        <v>23</v>
      </c>
      <c r="E36" s="26">
        <f t="shared" si="2"/>
        <v>0.6052631578947368</v>
      </c>
      <c r="F36" s="50">
        <v>21</v>
      </c>
      <c r="G36" s="52">
        <v>3267.685</v>
      </c>
      <c r="H36" s="53">
        <v>890923.62</v>
      </c>
      <c r="I36" s="54">
        <f t="shared" si="3"/>
        <v>272.6467269641964</v>
      </c>
    </row>
    <row r="37" spans="1:9" ht="12.75">
      <c r="A37" s="1">
        <v>38899</v>
      </c>
      <c r="B37" s="51">
        <v>46</v>
      </c>
      <c r="C37" s="52">
        <v>61199.576</v>
      </c>
      <c r="D37" s="12">
        <v>17</v>
      </c>
      <c r="E37" s="26">
        <f t="shared" si="2"/>
        <v>0.3695652173913043</v>
      </c>
      <c r="F37" s="50">
        <v>19</v>
      </c>
      <c r="G37" s="52">
        <v>4912.022</v>
      </c>
      <c r="H37" s="53">
        <v>1590293.21</v>
      </c>
      <c r="I37" s="54">
        <f t="shared" si="3"/>
        <v>323.7553109493402</v>
      </c>
    </row>
    <row r="38" spans="1:9" ht="12.75">
      <c r="A38" s="1">
        <v>38930</v>
      </c>
      <c r="B38" s="51">
        <v>98</v>
      </c>
      <c r="C38" s="52">
        <v>144142.11</v>
      </c>
      <c r="D38" s="12">
        <v>37</v>
      </c>
      <c r="E38" s="26">
        <f t="shared" si="2"/>
        <v>0.37755102040816324</v>
      </c>
      <c r="F38" s="50">
        <v>47</v>
      </c>
      <c r="G38" s="52">
        <v>11769.25</v>
      </c>
      <c r="H38" s="53">
        <v>4274006.81</v>
      </c>
      <c r="I38" s="54">
        <f t="shared" si="3"/>
        <v>363.15031204197373</v>
      </c>
    </row>
    <row r="39" spans="1:9" ht="12.75">
      <c r="A39" s="1">
        <v>38961</v>
      </c>
      <c r="B39" s="51">
        <v>48</v>
      </c>
      <c r="C39" s="52">
        <v>44760.88</v>
      </c>
      <c r="D39" s="12">
        <v>26</v>
      </c>
      <c r="E39" s="26">
        <f t="shared" si="2"/>
        <v>0.5416666666666666</v>
      </c>
      <c r="F39" s="50">
        <v>23</v>
      </c>
      <c r="G39" s="52">
        <v>5029.74</v>
      </c>
      <c r="H39" s="53">
        <v>2004961.5</v>
      </c>
      <c r="I39" s="54">
        <f t="shared" si="3"/>
        <v>398.62130050459865</v>
      </c>
    </row>
    <row r="40" spans="1:9" ht="12.75">
      <c r="A40" s="1">
        <v>38991</v>
      </c>
      <c r="B40" s="51">
        <v>53</v>
      </c>
      <c r="C40" s="52">
        <v>36007.87</v>
      </c>
      <c r="D40" s="12">
        <v>28</v>
      </c>
      <c r="E40" s="26">
        <f t="shared" si="2"/>
        <v>0.5283018867924528</v>
      </c>
      <c r="F40" s="50">
        <v>28</v>
      </c>
      <c r="G40" s="52">
        <v>4383.7</v>
      </c>
      <c r="H40" s="53">
        <v>1846724.83</v>
      </c>
      <c r="I40" s="54">
        <f t="shared" si="3"/>
        <v>421.27080548395196</v>
      </c>
    </row>
    <row r="41" spans="1:9" ht="12.75">
      <c r="A41" s="1">
        <v>39022</v>
      </c>
      <c r="B41" s="51">
        <v>93</v>
      </c>
      <c r="C41" s="52">
        <v>84329.325</v>
      </c>
      <c r="D41" s="12">
        <v>43</v>
      </c>
      <c r="E41" s="26">
        <f t="shared" si="2"/>
        <v>0.46236559139784944</v>
      </c>
      <c r="F41" s="50">
        <v>38</v>
      </c>
      <c r="G41" s="52">
        <v>16457.63</v>
      </c>
      <c r="H41" s="53">
        <v>5058312.37</v>
      </c>
      <c r="I41" s="54">
        <f t="shared" si="3"/>
        <v>307.35363293499734</v>
      </c>
    </row>
    <row r="42" spans="1:9" ht="12.75">
      <c r="A42" s="1">
        <v>39052</v>
      </c>
      <c r="B42" s="51">
        <v>72</v>
      </c>
      <c r="C42" s="52">
        <v>58722.376</v>
      </c>
      <c r="D42" s="12">
        <v>37</v>
      </c>
      <c r="E42" s="26">
        <f t="shared" si="2"/>
        <v>0.5138888888888888</v>
      </c>
      <c r="F42" s="50">
        <v>42</v>
      </c>
      <c r="G42" s="52">
        <v>4490.056</v>
      </c>
      <c r="H42" s="53">
        <v>2214236.41</v>
      </c>
      <c r="I42" s="54">
        <f t="shared" si="3"/>
        <v>493.14227038593737</v>
      </c>
    </row>
    <row r="43" spans="1:9" ht="12.75">
      <c r="A43" s="1">
        <v>39083</v>
      </c>
      <c r="B43" s="51">
        <v>44</v>
      </c>
      <c r="C43" s="52">
        <v>43615.048</v>
      </c>
      <c r="D43" s="12">
        <v>23</v>
      </c>
      <c r="E43" s="26">
        <f t="shared" si="2"/>
        <v>0.5227272727272727</v>
      </c>
      <c r="F43" s="50">
        <v>22</v>
      </c>
      <c r="G43" s="52">
        <v>8504.439</v>
      </c>
      <c r="H43" s="53">
        <v>4569069.37</v>
      </c>
      <c r="I43" s="54">
        <f t="shared" si="3"/>
        <v>537.2569983746135</v>
      </c>
    </row>
    <row r="44" spans="1:9" ht="12.75">
      <c r="A44" s="1">
        <v>39114</v>
      </c>
      <c r="B44" s="51">
        <v>61</v>
      </c>
      <c r="C44" s="52">
        <v>68927.865</v>
      </c>
      <c r="D44" s="12">
        <v>36</v>
      </c>
      <c r="E44" s="26">
        <f>D44/B44</f>
        <v>0.5901639344262295</v>
      </c>
      <c r="F44" s="50">
        <v>39</v>
      </c>
      <c r="G44" s="52">
        <v>10701.885</v>
      </c>
      <c r="H44" s="53">
        <v>11078923.37</v>
      </c>
      <c r="I44" s="54">
        <f>H44/G44</f>
        <v>1035.2310242541382</v>
      </c>
    </row>
    <row r="45" spans="1:9" ht="12.75">
      <c r="A45" s="1">
        <v>39142</v>
      </c>
      <c r="B45" s="51">
        <v>37</v>
      </c>
      <c r="C45" s="52">
        <v>55261.795</v>
      </c>
      <c r="D45" s="12">
        <v>19</v>
      </c>
      <c r="E45" s="26">
        <f>D45/B45</f>
        <v>0.5135135135135135</v>
      </c>
      <c r="F45" s="50">
        <v>23</v>
      </c>
      <c r="G45" s="52">
        <v>5996.295</v>
      </c>
      <c r="H45" s="53">
        <v>2567201.33</v>
      </c>
      <c r="I45" s="54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53">
        <v>3250525.86</v>
      </c>
      <c r="I46" s="54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53">
        <v>4844311.64</v>
      </c>
      <c r="I47" s="54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 t="shared" si="2"/>
        <v>0.31313131313131315</v>
      </c>
      <c r="F48" s="50">
        <v>31</v>
      </c>
      <c r="G48" s="52">
        <v>8098.128</v>
      </c>
      <c r="H48" s="53">
        <v>4008594.4</v>
      </c>
      <c r="I48" s="54">
        <f t="shared" si="3"/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2"/>
        <v>0.2777777777777778</v>
      </c>
      <c r="F49" s="50">
        <v>27</v>
      </c>
      <c r="G49" s="52">
        <v>8524.27</v>
      </c>
      <c r="H49" s="53">
        <v>2529957.38</v>
      </c>
      <c r="I49" s="54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2"/>
        <v>0.3493975903614458</v>
      </c>
      <c r="F50" s="50">
        <v>28</v>
      </c>
      <c r="G50" s="52">
        <v>10786.901</v>
      </c>
      <c r="H50" s="53">
        <v>2892575.29</v>
      </c>
      <c r="I50" s="54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4" ref="E51:E67">D51/B51</f>
        <v>0.3111111111111111</v>
      </c>
      <c r="F51" s="50">
        <v>14</v>
      </c>
      <c r="G51" s="52">
        <v>3083.3</v>
      </c>
      <c r="H51" s="53">
        <v>1936243.01</v>
      </c>
      <c r="I51" s="54">
        <f aca="true" t="shared" si="5" ref="I51:I67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4"/>
        <v>0.3404255319148936</v>
      </c>
      <c r="F52" s="50">
        <v>18</v>
      </c>
      <c r="G52" s="52">
        <v>5381.189</v>
      </c>
      <c r="H52" s="53">
        <v>6035465.69</v>
      </c>
      <c r="I52" s="54">
        <f t="shared" si="5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4"/>
        <v>0.5116279069767442</v>
      </c>
      <c r="F53" s="50">
        <v>19</v>
      </c>
      <c r="G53" s="52">
        <v>3024.469</v>
      </c>
      <c r="H53" s="53">
        <v>1171854.94</v>
      </c>
      <c r="I53" s="54">
        <f t="shared" si="5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4"/>
        <v>0.5098039215686274</v>
      </c>
      <c r="F54" s="50">
        <v>24</v>
      </c>
      <c r="G54" s="52">
        <v>9097.2</v>
      </c>
      <c r="H54" s="53">
        <v>2413328.16</v>
      </c>
      <c r="I54" s="54">
        <f t="shared" si="5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4"/>
        <v>0.4067796610169492</v>
      </c>
      <c r="F55" s="50">
        <v>19</v>
      </c>
      <c r="G55" s="52">
        <v>5503.936</v>
      </c>
      <c r="H55" s="53">
        <v>1304223.48</v>
      </c>
      <c r="I55" s="54">
        <f t="shared" si="5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4"/>
        <v>0.4642857142857143</v>
      </c>
      <c r="F56" s="50">
        <v>13</v>
      </c>
      <c r="G56" s="52">
        <v>1407.7</v>
      </c>
      <c r="H56" s="53">
        <v>433826.75</v>
      </c>
      <c r="I56" s="54">
        <f t="shared" si="5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4"/>
        <v>0.4260869565217391</v>
      </c>
      <c r="F57" s="50">
        <v>42</v>
      </c>
      <c r="G57" s="52">
        <v>17154.46</v>
      </c>
      <c r="H57" s="53">
        <v>3959010.21</v>
      </c>
      <c r="I57" s="54">
        <f t="shared" si="5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f t="shared" si="4"/>
        <v>0.4915254237288136</v>
      </c>
      <c r="F58" s="50">
        <v>24</v>
      </c>
      <c r="G58" s="52">
        <v>3471.292</v>
      </c>
      <c r="H58" s="53">
        <v>1409967.24</v>
      </c>
      <c r="I58" s="54">
        <f t="shared" si="5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f t="shared" si="4"/>
        <v>0.5869565217391305</v>
      </c>
      <c r="F59" s="50">
        <v>20</v>
      </c>
      <c r="G59" s="52">
        <v>4675.363</v>
      </c>
      <c r="H59" s="53">
        <v>2287897.78</v>
      </c>
      <c r="I59" s="54">
        <f t="shared" si="5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f t="shared" si="4"/>
        <v>0.7530864197530864</v>
      </c>
      <c r="F60" s="50">
        <v>38</v>
      </c>
      <c r="G60" s="52">
        <v>9852.02</v>
      </c>
      <c r="H60" s="53">
        <v>35829909.81</v>
      </c>
      <c r="I60" s="54">
        <f t="shared" si="5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 t="shared" si="4"/>
        <v>0.5671641791044776</v>
      </c>
      <c r="F61" s="50">
        <v>29</v>
      </c>
      <c r="G61" s="52">
        <v>6568.763</v>
      </c>
      <c r="H61" s="53">
        <v>48806966.78</v>
      </c>
      <c r="I61" s="54">
        <f t="shared" si="5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 t="shared" si="4"/>
        <v>1</v>
      </c>
      <c r="F62" s="50">
        <v>51</v>
      </c>
      <c r="G62" s="52">
        <v>7432.76</v>
      </c>
      <c r="H62" s="53">
        <v>93831700.03</v>
      </c>
      <c r="I62" s="54">
        <f t="shared" si="5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/>
      <c r="F63" s="50">
        <v>0</v>
      </c>
      <c r="G63" s="52">
        <v>0</v>
      </c>
      <c r="H63" s="53">
        <v>0</v>
      </c>
      <c r="I63" s="54">
        <v>0</v>
      </c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 t="shared" si="4"/>
        <v>0.3869209809264305</v>
      </c>
      <c r="F64" s="50">
        <v>128</v>
      </c>
      <c r="G64" s="52">
        <v>32685.321</v>
      </c>
      <c r="H64" s="53">
        <v>43559940.38</v>
      </c>
      <c r="I64" s="54">
        <f t="shared" si="5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 t="shared" si="4"/>
        <v>0.3419354838709677</v>
      </c>
      <c r="F65" s="50">
        <v>41</v>
      </c>
      <c r="G65" s="52">
        <v>8925.374</v>
      </c>
      <c r="H65" s="53">
        <v>3757649.92</v>
      </c>
      <c r="I65" s="54">
        <f t="shared" si="5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 t="shared" si="4"/>
        <v>0.352112676056338</v>
      </c>
      <c r="F66" s="50">
        <v>29</v>
      </c>
      <c r="G66" s="52">
        <v>4268.826</v>
      </c>
      <c r="H66" s="53">
        <v>1501254.23</v>
      </c>
      <c r="I66" s="54">
        <f t="shared" si="5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 t="shared" si="4"/>
        <v>0.3116883116883117</v>
      </c>
      <c r="F67" s="50">
        <v>18</v>
      </c>
      <c r="G67" s="52">
        <v>3594.67</v>
      </c>
      <c r="H67" s="53">
        <v>880837.75</v>
      </c>
      <c r="I67" s="54">
        <f t="shared" si="5"/>
        <v>245.03994803417282</v>
      </c>
    </row>
    <row r="68" spans="1:3" ht="12.75">
      <c r="A68" s="1"/>
      <c r="C68" s="16"/>
    </row>
    <row r="69" spans="1:9" ht="12.75">
      <c r="A69" s="48" t="s">
        <v>103</v>
      </c>
      <c r="I69" s="23"/>
    </row>
    <row r="70" ht="12.75">
      <c r="A70" s="24" t="s">
        <v>100</v>
      </c>
    </row>
    <row r="71" ht="12.75">
      <c r="A71" s="49" t="s">
        <v>101</v>
      </c>
    </row>
    <row r="72" ht="12.75">
      <c r="A72" s="49" t="s">
        <v>102</v>
      </c>
    </row>
    <row r="73" ht="12.75">
      <c r="A73" s="49" t="s">
        <v>12</v>
      </c>
    </row>
    <row r="76" spans="1:2" ht="12.75">
      <c r="A76" s="1"/>
      <c r="B76" s="20"/>
    </row>
    <row r="77" ht="12.75">
      <c r="A77" t="s">
        <v>21</v>
      </c>
    </row>
    <row r="78" spans="1:13" ht="12.75">
      <c r="A78" s="14" t="s">
        <v>37</v>
      </c>
      <c r="B78" s="1" t="s">
        <v>136</v>
      </c>
      <c r="C78" s="1" t="s">
        <v>137</v>
      </c>
      <c r="D78" s="1" t="s">
        <v>25</v>
      </c>
      <c r="E78" s="1" t="s">
        <v>26</v>
      </c>
      <c r="F78" s="1" t="s">
        <v>27</v>
      </c>
      <c r="G78" s="1" t="s">
        <v>28</v>
      </c>
      <c r="H78" s="1" t="s">
        <v>29</v>
      </c>
      <c r="I78" s="1" t="s">
        <v>138</v>
      </c>
      <c r="J78" s="1" t="s">
        <v>139</v>
      </c>
      <c r="K78" s="1" t="s">
        <v>140</v>
      </c>
      <c r="L78" s="1" t="s">
        <v>141</v>
      </c>
      <c r="M78" s="1" t="s">
        <v>142</v>
      </c>
    </row>
    <row r="79" spans="1:13" ht="12.75" hidden="1">
      <c r="A79" s="25" t="s">
        <v>35</v>
      </c>
      <c r="B79" s="20">
        <v>298.3859367249804</v>
      </c>
      <c r="C79" s="20">
        <v>305.784182083009</v>
      </c>
      <c r="D79" s="20">
        <v>200.44032332505768</v>
      </c>
      <c r="E79" s="20">
        <v>270.153993009085</v>
      </c>
      <c r="F79" s="20">
        <v>253.26676983202614</v>
      </c>
      <c r="G79" s="20">
        <v>350.42693702777143</v>
      </c>
      <c r="H79" s="20">
        <v>351.4621868962245</v>
      </c>
      <c r="I79" s="20">
        <v>289.1327587356914</v>
      </c>
      <c r="J79" s="20">
        <v>303.59101968180954</v>
      </c>
      <c r="K79" s="20">
        <v>507.72337698658123</v>
      </c>
      <c r="L79" s="20">
        <v>228.60132063879396</v>
      </c>
      <c r="M79" s="20">
        <v>273.72933671227</v>
      </c>
    </row>
    <row r="80" spans="1:13" ht="12.75">
      <c r="A80" s="25" t="s">
        <v>36</v>
      </c>
      <c r="B80" s="20">
        <v>322.19386048011614</v>
      </c>
      <c r="C80" s="22">
        <v>361.764854278157</v>
      </c>
      <c r="D80" s="22">
        <v>327.0860425208924</v>
      </c>
      <c r="E80" s="22">
        <v>372.33218668908614</v>
      </c>
      <c r="F80" s="22">
        <v>495.47982824498166</v>
      </c>
      <c r="G80" s="22">
        <v>304.08624639416996</v>
      </c>
      <c r="H80" s="22">
        <v>364.4678940711239</v>
      </c>
      <c r="I80" s="22">
        <v>338.03699257865503</v>
      </c>
      <c r="J80" s="22">
        <v>311.43220879588625</v>
      </c>
      <c r="K80" s="22">
        <v>237.3762074653089</v>
      </c>
      <c r="L80" s="22">
        <v>359.7178874239222</v>
      </c>
      <c r="M80" s="20">
        <v>470.8366195139814</v>
      </c>
    </row>
    <row r="81" spans="1:13" ht="12.75">
      <c r="A81" s="25" t="s">
        <v>104</v>
      </c>
      <c r="B81" s="6">
        <v>355.0604250644899</v>
      </c>
      <c r="C81" s="6">
        <v>461.62705546984364</v>
      </c>
      <c r="D81" s="6">
        <v>412.22593278479275</v>
      </c>
      <c r="E81" s="54">
        <v>485.71</v>
      </c>
      <c r="F81" s="54">
        <v>358.27</v>
      </c>
      <c r="G81" s="54">
        <f>+I36</f>
        <v>272.6467269641964</v>
      </c>
      <c r="H81" s="23">
        <f>+I37</f>
        <v>323.7553109493402</v>
      </c>
      <c r="I81" s="23">
        <v>363.15</v>
      </c>
      <c r="J81" s="23">
        <v>398.62</v>
      </c>
      <c r="K81" s="23">
        <f>+I40</f>
        <v>421.27080548395196</v>
      </c>
      <c r="L81" s="23">
        <f>+I41</f>
        <v>307.35363293499734</v>
      </c>
      <c r="M81" s="23">
        <f>+I42</f>
        <v>493.14227038593737</v>
      </c>
    </row>
    <row r="82" spans="1:13" ht="12.75">
      <c r="A82" s="25" t="s">
        <v>134</v>
      </c>
      <c r="B82" s="6">
        <f>+I43</f>
        <v>537.2569983746135</v>
      </c>
      <c r="C82" s="6">
        <f>+I44</f>
        <v>1035.2310242541382</v>
      </c>
      <c r="D82" s="6">
        <v>428.13</v>
      </c>
      <c r="E82" s="54">
        <v>322.25</v>
      </c>
      <c r="F82" s="54">
        <v>768.47</v>
      </c>
      <c r="G82" s="54">
        <v>495</v>
      </c>
      <c r="H82" s="23">
        <v>296.79</v>
      </c>
      <c r="I82" s="23">
        <v>268.16</v>
      </c>
      <c r="J82" s="23">
        <v>627.98</v>
      </c>
      <c r="K82" s="23">
        <v>1121.59</v>
      </c>
      <c r="L82" s="23">
        <v>387.46</v>
      </c>
      <c r="M82" s="23">
        <v>265.28</v>
      </c>
    </row>
    <row r="83" spans="1:13" ht="12.75">
      <c r="A83" s="25">
        <v>2008</v>
      </c>
      <c r="B83" s="6">
        <v>236.96</v>
      </c>
      <c r="C83" s="6">
        <v>308.18</v>
      </c>
      <c r="D83" s="6">
        <v>230.79</v>
      </c>
      <c r="E83" s="54">
        <v>406.18</v>
      </c>
      <c r="F83" s="54">
        <v>489.35</v>
      </c>
      <c r="G83" s="54">
        <v>3636.81</v>
      </c>
      <c r="H83" s="54">
        <v>7430.16</v>
      </c>
      <c r="I83" s="54">
        <v>12624.07</v>
      </c>
      <c r="J83" s="54">
        <v>0</v>
      </c>
      <c r="K83" s="23">
        <v>1332.71</v>
      </c>
      <c r="L83" s="23">
        <v>421.01</v>
      </c>
      <c r="M83" s="23">
        <v>351.68</v>
      </c>
    </row>
    <row r="84" spans="1:2" ht="12.75">
      <c r="A84" s="25">
        <v>2009</v>
      </c>
      <c r="B84" s="54">
        <v>245.04</v>
      </c>
    </row>
    <row r="85" ht="12.75">
      <c r="A85" s="1"/>
    </row>
    <row r="86" ht="12.75">
      <c r="A86" s="1" t="s">
        <v>20</v>
      </c>
    </row>
    <row r="87" spans="1:13" ht="12.75">
      <c r="A87" s="14" t="s">
        <v>37</v>
      </c>
      <c r="B87" s="1" t="s">
        <v>136</v>
      </c>
      <c r="C87" s="1" t="s">
        <v>137</v>
      </c>
      <c r="D87" s="1" t="s">
        <v>25</v>
      </c>
      <c r="E87" s="1" t="s">
        <v>26</v>
      </c>
      <c r="F87" s="1" t="s">
        <v>27</v>
      </c>
      <c r="G87" s="1" t="s">
        <v>28</v>
      </c>
      <c r="H87" s="1" t="s">
        <v>29</v>
      </c>
      <c r="I87" s="1" t="s">
        <v>138</v>
      </c>
      <c r="J87" s="1" t="s">
        <v>139</v>
      </c>
      <c r="K87" s="1" t="s">
        <v>140</v>
      </c>
      <c r="L87" s="1" t="s">
        <v>141</v>
      </c>
      <c r="M87" s="1" t="s">
        <v>142</v>
      </c>
    </row>
    <row r="88" spans="1:13" ht="12.75" hidden="1">
      <c r="A88" s="25" t="s">
        <v>35</v>
      </c>
      <c r="B88" s="19">
        <v>1209755.95</v>
      </c>
      <c r="C88" s="19">
        <v>4170405.46</v>
      </c>
      <c r="D88" s="19">
        <v>2773809.65</v>
      </c>
      <c r="E88" s="19">
        <v>686310.01</v>
      </c>
      <c r="F88" s="19">
        <v>3741030.81</v>
      </c>
      <c r="G88" s="19">
        <v>1942833.52</v>
      </c>
      <c r="H88" s="19">
        <v>2044652.36</v>
      </c>
      <c r="I88" s="19">
        <v>1989653.49</v>
      </c>
      <c r="J88" s="19">
        <v>3193258.69</v>
      </c>
      <c r="K88" s="19">
        <v>8518107.59</v>
      </c>
      <c r="L88" s="19">
        <v>1842154.71</v>
      </c>
      <c r="M88" s="19">
        <v>952899.45</v>
      </c>
    </row>
    <row r="89" spans="1:13" ht="12.75">
      <c r="A89" s="25" t="s">
        <v>36</v>
      </c>
      <c r="B89" s="21">
        <v>1118950.28</v>
      </c>
      <c r="C89" s="21">
        <f>5701671.68</f>
        <v>5701671.68</v>
      </c>
      <c r="D89" s="21">
        <v>2990636</v>
      </c>
      <c r="E89" s="21">
        <v>3480941.06</v>
      </c>
      <c r="F89" s="21">
        <v>5311157.78</v>
      </c>
      <c r="G89" s="21">
        <v>2703889.29</v>
      </c>
      <c r="H89" s="21">
        <v>4650705.09</v>
      </c>
      <c r="I89" s="21">
        <v>1836091.87</v>
      </c>
      <c r="J89" s="21">
        <v>5604577.63</v>
      </c>
      <c r="K89" s="21">
        <v>1324037.01</v>
      </c>
      <c r="L89" s="21">
        <v>1612996.95</v>
      </c>
      <c r="M89" s="53">
        <v>4024433.63</v>
      </c>
    </row>
    <row r="90" spans="1:13" ht="12.75">
      <c r="A90" s="25" t="s">
        <v>104</v>
      </c>
      <c r="B90" s="53">
        <v>1537320.39</v>
      </c>
      <c r="C90" s="53">
        <v>2259041.24</v>
      </c>
      <c r="D90" s="53">
        <v>4813881.28</v>
      </c>
      <c r="E90" s="21">
        <v>3141523.23</v>
      </c>
      <c r="F90" s="21">
        <v>6025369.95</v>
      </c>
      <c r="G90" s="23">
        <f>+H36</f>
        <v>890923.62</v>
      </c>
      <c r="H90" s="23">
        <f>+H37</f>
        <v>1590293.21</v>
      </c>
      <c r="I90" s="23">
        <v>4274006.81</v>
      </c>
      <c r="J90" s="23">
        <v>2004961.5</v>
      </c>
      <c r="K90" s="23">
        <f>+H40</f>
        <v>1846724.83</v>
      </c>
      <c r="L90" s="23">
        <f>+H41</f>
        <v>5058312.37</v>
      </c>
      <c r="M90" s="23">
        <f>+H42</f>
        <v>2214236.41</v>
      </c>
    </row>
    <row r="91" spans="1:13" ht="12.75">
      <c r="A91" s="25" t="s">
        <v>134</v>
      </c>
      <c r="B91" s="23">
        <f>+H43</f>
        <v>4569069.37</v>
      </c>
      <c r="C91" s="23">
        <f>+H44</f>
        <v>11078923.37</v>
      </c>
      <c r="D91" s="53">
        <v>2567201.33</v>
      </c>
      <c r="E91" s="21">
        <v>3250525.86</v>
      </c>
      <c r="F91" s="21">
        <v>4844311.64</v>
      </c>
      <c r="G91" s="21">
        <v>4008594.4</v>
      </c>
      <c r="H91" s="21">
        <v>2529957.38</v>
      </c>
      <c r="I91" s="23">
        <v>2892575.29</v>
      </c>
      <c r="J91" s="23">
        <v>1936243.01</v>
      </c>
      <c r="K91" s="23">
        <v>6035465.69</v>
      </c>
      <c r="L91" s="23">
        <v>1171854.94</v>
      </c>
      <c r="M91" s="23">
        <v>2413328.16</v>
      </c>
    </row>
    <row r="92" spans="1:13" ht="12.75">
      <c r="A92" s="4">
        <v>2008</v>
      </c>
      <c r="B92" s="23">
        <f>+H55</f>
        <v>1304223.48</v>
      </c>
      <c r="C92" s="23">
        <f>H56</f>
        <v>433826.75</v>
      </c>
      <c r="D92" s="23">
        <f>H57</f>
        <v>3959010.21</v>
      </c>
      <c r="E92" s="53">
        <v>1409967.24</v>
      </c>
      <c r="F92" s="53">
        <v>2287897.78</v>
      </c>
      <c r="G92" s="53">
        <v>35829909.81</v>
      </c>
      <c r="H92" s="21">
        <v>48806966.78</v>
      </c>
      <c r="I92" s="23">
        <v>93831700.03</v>
      </c>
      <c r="J92" s="23">
        <v>0</v>
      </c>
      <c r="K92" s="23">
        <v>43559940.38</v>
      </c>
      <c r="L92" s="53">
        <v>3757649.92</v>
      </c>
      <c r="M92" s="53">
        <v>1501254.23</v>
      </c>
    </row>
    <row r="93" spans="1:2" ht="12.75">
      <c r="A93" s="4">
        <v>2009</v>
      </c>
      <c r="B93" s="53">
        <v>880837.75</v>
      </c>
    </row>
  </sheetData>
  <printOptions/>
  <pageMargins left="0.75" right="0.75" top="1" bottom="1" header="0.5" footer="0.5"/>
  <pageSetup fitToHeight="1" fitToWidth="1" horizontalDpi="1200" verticalDpi="1200" orientation="landscape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9">
    <tabColor indexed="45"/>
    <pageSetUpPr fitToPage="1"/>
  </sheetPr>
  <dimension ref="A3:Z219"/>
  <sheetViews>
    <sheetView workbookViewId="0" topLeftCell="A1">
      <selection activeCell="A1" sqref="A1:D19"/>
    </sheetView>
  </sheetViews>
  <sheetFormatPr defaultColWidth="9.140625" defaultRowHeight="12.75"/>
  <cols>
    <col min="1" max="1" width="20.421875" style="0" customWidth="1"/>
    <col min="2" max="3" width="15.00390625" style="0" bestFit="1" customWidth="1"/>
    <col min="4" max="4" width="15.421875" style="28" bestFit="1" customWidth="1"/>
    <col min="5" max="5" width="14.140625" style="0" bestFit="1" customWidth="1"/>
    <col min="6" max="6" width="7.421875" style="0" bestFit="1" customWidth="1"/>
    <col min="7" max="7" width="15.00390625" style="78" bestFit="1" customWidth="1"/>
    <col min="8" max="8" width="7.140625" style="0" customWidth="1"/>
    <col min="9" max="9" width="13.28125" style="0" bestFit="1" customWidth="1"/>
    <col min="10" max="10" width="13.421875" style="0" bestFit="1" customWidth="1"/>
    <col min="11" max="11" width="1.57421875" style="0" customWidth="1"/>
    <col min="12" max="12" width="2.00390625" style="0" customWidth="1"/>
    <col min="14" max="25" width="14.00390625" style="0" bestFit="1" customWidth="1"/>
    <col min="26" max="26" width="15.57421875" style="0" customWidth="1"/>
  </cols>
  <sheetData>
    <row r="3" spans="2:4" ht="13.5" thickBot="1">
      <c r="B3" s="7"/>
      <c r="C3" s="8" t="s">
        <v>3</v>
      </c>
      <c r="D3" s="80"/>
    </row>
    <row r="4" spans="2:5" ht="12.75">
      <c r="B4" s="5" t="s">
        <v>0</v>
      </c>
      <c r="C4" s="5" t="s">
        <v>1</v>
      </c>
      <c r="D4" s="81" t="s">
        <v>2</v>
      </c>
      <c r="E4" s="5"/>
    </row>
    <row r="5" spans="1:4" ht="12.75">
      <c r="A5" s="1">
        <v>39356</v>
      </c>
      <c r="B5" s="6">
        <v>28623448.64</v>
      </c>
      <c r="C5" s="6">
        <v>24479081.81</v>
      </c>
      <c r="D5" s="82">
        <v>1889038.21</v>
      </c>
    </row>
    <row r="6" spans="1:4" ht="12.75">
      <c r="A6" s="1">
        <v>39387</v>
      </c>
      <c r="B6" s="6">
        <v>30444240.23</v>
      </c>
      <c r="C6" s="6">
        <v>26010143.64</v>
      </c>
      <c r="D6" s="82">
        <v>2273999.31</v>
      </c>
    </row>
    <row r="7" spans="1:4" ht="12.75">
      <c r="A7" s="1">
        <v>39417</v>
      </c>
      <c r="B7" s="6">
        <v>31710668.44</v>
      </c>
      <c r="C7" s="6">
        <v>27725734.66</v>
      </c>
      <c r="D7" s="82">
        <v>2212815.52</v>
      </c>
    </row>
    <row r="8" spans="1:4" ht="12.75">
      <c r="A8" s="1">
        <v>39448</v>
      </c>
      <c r="B8" s="6">
        <v>29913780.95</v>
      </c>
      <c r="C8" s="6">
        <v>28699212.26</v>
      </c>
      <c r="D8" s="82">
        <v>2259556.75</v>
      </c>
    </row>
    <row r="9" spans="1:4" ht="12.75">
      <c r="A9" s="1">
        <v>39479</v>
      </c>
      <c r="B9" s="6">
        <v>29555313.24</v>
      </c>
      <c r="C9" s="6">
        <v>30034730.29</v>
      </c>
      <c r="D9" s="82">
        <v>1885651.92</v>
      </c>
    </row>
    <row r="10" spans="1:4" ht="12.75">
      <c r="A10" s="1">
        <v>39508</v>
      </c>
      <c r="B10" s="6">
        <v>33493565.35</v>
      </c>
      <c r="C10" s="6">
        <v>36124416.31</v>
      </c>
      <c r="D10" s="82">
        <v>1889751.65</v>
      </c>
    </row>
    <row r="11" spans="1:4" ht="12.75">
      <c r="A11" s="1">
        <v>39539</v>
      </c>
      <c r="B11" s="6">
        <v>38211282.65</v>
      </c>
      <c r="C11" s="6">
        <v>37893185.74</v>
      </c>
      <c r="D11" s="82">
        <v>2062364.69</v>
      </c>
    </row>
    <row r="12" spans="1:4" ht="12.75">
      <c r="A12" s="1">
        <v>39569</v>
      </c>
      <c r="B12" s="6">
        <v>44514874.18</v>
      </c>
      <c r="C12" s="6">
        <v>50673768.39</v>
      </c>
      <c r="D12" s="82">
        <v>3144004.36</v>
      </c>
    </row>
    <row r="13" spans="1:4" ht="12.75">
      <c r="A13" s="1">
        <v>39600</v>
      </c>
      <c r="B13" s="6">
        <v>45614195.77</v>
      </c>
      <c r="C13" s="6">
        <v>55575069.48</v>
      </c>
      <c r="D13" s="82">
        <v>3112422.88</v>
      </c>
    </row>
    <row r="14" spans="1:4" ht="12.75">
      <c r="A14" s="1">
        <v>39630</v>
      </c>
      <c r="B14" s="6">
        <v>47543940.5</v>
      </c>
      <c r="C14" s="6">
        <v>54314465.1</v>
      </c>
      <c r="D14" s="82">
        <v>3500613.99</v>
      </c>
    </row>
    <row r="15" spans="1:4" ht="12.75">
      <c r="A15" s="1">
        <v>39661</v>
      </c>
      <c r="B15" s="6">
        <v>39693223.38</v>
      </c>
      <c r="C15" s="6">
        <v>37047764.71</v>
      </c>
      <c r="D15" s="82">
        <v>2444398.85</v>
      </c>
    </row>
    <row r="16" spans="1:4" ht="12.75">
      <c r="A16" s="1">
        <v>39692</v>
      </c>
      <c r="B16" s="6">
        <v>12377272.11</v>
      </c>
      <c r="C16" s="6">
        <v>13221801.24</v>
      </c>
      <c r="D16" s="82">
        <v>524201.76</v>
      </c>
    </row>
    <row r="17" spans="1:4" ht="12.75">
      <c r="A17" s="1">
        <v>39722</v>
      </c>
      <c r="B17" s="6">
        <v>19648269.38</v>
      </c>
      <c r="C17" s="6">
        <v>25305555.23</v>
      </c>
      <c r="D17" s="82">
        <v>783460.85</v>
      </c>
    </row>
    <row r="18" spans="1:4" ht="12.75">
      <c r="A18" s="2"/>
      <c r="B18" s="6"/>
      <c r="C18" s="6"/>
      <c r="D18" s="82"/>
    </row>
    <row r="19" spans="1:4" ht="12.75">
      <c r="A19" s="71" t="s">
        <v>154</v>
      </c>
      <c r="B19" s="6">
        <f>SUM(B5:B18)</f>
        <v>431344074.82</v>
      </c>
      <c r="C19" s="6">
        <f>SUM(C5:C18)</f>
        <v>447104928.8600001</v>
      </c>
      <c r="D19" s="82">
        <f>SUM(D5:D18)</f>
        <v>27982280.740000006</v>
      </c>
    </row>
    <row r="27" spans="1:13" ht="15.75">
      <c r="A27" s="40" t="s">
        <v>0</v>
      </c>
      <c r="M27" t="s">
        <v>85</v>
      </c>
    </row>
    <row r="29" spans="1:25" ht="12.75">
      <c r="A29" s="14" t="s">
        <v>76</v>
      </c>
      <c r="B29" s="14" t="s">
        <v>77</v>
      </c>
      <c r="C29" s="14" t="s">
        <v>78</v>
      </c>
      <c r="D29" s="83" t="s">
        <v>7</v>
      </c>
      <c r="E29" s="14" t="s">
        <v>79</v>
      </c>
      <c r="F29" s="14" t="s">
        <v>80</v>
      </c>
      <c r="G29" s="79" t="s">
        <v>81</v>
      </c>
      <c r="H29" s="14" t="s">
        <v>82</v>
      </c>
      <c r="I29" s="14" t="s">
        <v>83</v>
      </c>
      <c r="J29" s="14" t="s">
        <v>84</v>
      </c>
      <c r="N29" s="9" t="s">
        <v>23</v>
      </c>
      <c r="O29" s="9" t="s">
        <v>24</v>
      </c>
      <c r="P29" s="9" t="s">
        <v>25</v>
      </c>
      <c r="Q29" s="9" t="s">
        <v>26</v>
      </c>
      <c r="R29" s="9" t="s">
        <v>27</v>
      </c>
      <c r="S29" s="9" t="s">
        <v>28</v>
      </c>
      <c r="T29" s="9" t="s">
        <v>29</v>
      </c>
      <c r="U29" s="9" t="s">
        <v>30</v>
      </c>
      <c r="V29" s="9" t="s">
        <v>31</v>
      </c>
      <c r="W29" s="9" t="s">
        <v>32</v>
      </c>
      <c r="X29" s="9" t="s">
        <v>33</v>
      </c>
      <c r="Y29" s="9" t="s">
        <v>34</v>
      </c>
    </row>
    <row r="30" spans="1:26" ht="12.75">
      <c r="A30" s="1">
        <v>37987</v>
      </c>
      <c r="B30">
        <v>72088.47</v>
      </c>
      <c r="C30">
        <v>11056581.19</v>
      </c>
      <c r="D30" s="28">
        <v>11128669.66</v>
      </c>
      <c r="E30">
        <v>11129005.3433932</v>
      </c>
      <c r="F30">
        <v>10</v>
      </c>
      <c r="G30" s="78">
        <v>439528.960906176</v>
      </c>
      <c r="H30">
        <v>28.5682477295593</v>
      </c>
      <c r="I30">
        <v>1427566.8960902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</v>
      </c>
      <c r="S30">
        <v>11536288.33</v>
      </c>
      <c r="T30">
        <v>12561536.02</v>
      </c>
      <c r="U30">
        <v>13762148.38</v>
      </c>
      <c r="V30">
        <v>9938887.7</v>
      </c>
      <c r="W30">
        <v>13180009.72</v>
      </c>
      <c r="X30">
        <v>13187127.14</v>
      </c>
      <c r="Y30">
        <v>12046402.11</v>
      </c>
      <c r="Z30" s="28">
        <f>SUM(N30:Y30)</f>
        <v>143758085.10999998</v>
      </c>
    </row>
    <row r="31" spans="1:26" ht="12.75">
      <c r="A31" s="1">
        <v>38018</v>
      </c>
      <c r="B31">
        <v>69929.15</v>
      </c>
      <c r="C31">
        <v>10332285.19</v>
      </c>
      <c r="D31" s="28">
        <v>10402214.34</v>
      </c>
      <c r="E31">
        <v>10375393.802523</v>
      </c>
      <c r="F31">
        <v>10</v>
      </c>
      <c r="G31" s="78">
        <v>352554.180743024</v>
      </c>
      <c r="H31">
        <v>31.289358726892</v>
      </c>
      <c r="I31">
        <v>655800.429411006</v>
      </c>
      <c r="J31">
        <v>0</v>
      </c>
      <c r="M31">
        <v>2005</v>
      </c>
      <c r="N31">
        <v>13292425.84</v>
      </c>
      <c r="O31">
        <v>12987629.95</v>
      </c>
      <c r="P31">
        <v>16106665.14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5818173.26</v>
      </c>
      <c r="X31">
        <v>8328168.76</v>
      </c>
      <c r="Y31">
        <v>9913584.88</v>
      </c>
      <c r="Z31" s="28">
        <f>SUM(N31:Y31)</f>
        <v>149624556.74</v>
      </c>
    </row>
    <row r="32" spans="1:26" ht="12.75">
      <c r="A32" s="1">
        <v>38047</v>
      </c>
      <c r="B32">
        <v>92792.61</v>
      </c>
      <c r="C32">
        <v>11813423.55</v>
      </c>
      <c r="D32" s="28">
        <v>11906216.16</v>
      </c>
      <c r="E32">
        <v>11774778.7783079</v>
      </c>
      <c r="F32">
        <v>10</v>
      </c>
      <c r="G32" s="78">
        <v>388250.305649819</v>
      </c>
      <c r="H32">
        <v>34.3359260419414</v>
      </c>
      <c r="I32">
        <v>1556155.00224543</v>
      </c>
      <c r="J32">
        <v>0</v>
      </c>
      <c r="M32">
        <v>2006</v>
      </c>
      <c r="N32">
        <v>12627941.02</v>
      </c>
      <c r="O32">
        <v>11709444.08</v>
      </c>
      <c r="P32">
        <v>13454279.3</v>
      </c>
      <c r="Q32">
        <v>15318758.86</v>
      </c>
      <c r="R32">
        <v>16835017.43</v>
      </c>
      <c r="S32">
        <v>18112663.94</v>
      </c>
      <c r="T32">
        <v>20466479.1</v>
      </c>
      <c r="U32">
        <v>21136410.15</v>
      </c>
      <c r="V32">
        <v>18610670.65</v>
      </c>
      <c r="W32">
        <v>16986854.4</v>
      </c>
      <c r="X32">
        <v>17163999.24</v>
      </c>
      <c r="Y32">
        <v>18889791.39</v>
      </c>
      <c r="Z32" s="28">
        <f>SUM(N32:Y32)</f>
        <v>201312309.56</v>
      </c>
    </row>
    <row r="33" spans="1:26" ht="12.75">
      <c r="A33" s="1">
        <v>38078</v>
      </c>
      <c r="B33">
        <v>163259.72</v>
      </c>
      <c r="C33">
        <v>11450960.28</v>
      </c>
      <c r="D33" s="28">
        <v>11614220</v>
      </c>
      <c r="E33">
        <v>11618033.5794342</v>
      </c>
      <c r="F33">
        <v>10</v>
      </c>
      <c r="G33" s="78">
        <v>371664.949689473</v>
      </c>
      <c r="H33">
        <v>35.5301139812764</v>
      </c>
      <c r="I33">
        <v>1587264.44587813</v>
      </c>
      <c r="J33">
        <v>0</v>
      </c>
      <c r="M33">
        <v>2007</v>
      </c>
      <c r="N33">
        <v>18056884.9</v>
      </c>
      <c r="O33">
        <v>17035655.38</v>
      </c>
      <c r="P33">
        <v>20668044.34</v>
      </c>
      <c r="Q33">
        <v>21286222.06</v>
      </c>
      <c r="R33">
        <v>22369962.1</v>
      </c>
      <c r="S33">
        <v>22859746.02</v>
      </c>
      <c r="T33">
        <v>25606331.1</v>
      </c>
      <c r="U33">
        <v>24077798.42</v>
      </c>
      <c r="V33">
        <v>25319065.98</v>
      </c>
      <c r="W33">
        <v>28623448.64</v>
      </c>
      <c r="X33">
        <v>30444240.23</v>
      </c>
      <c r="Y33">
        <v>31710668.44</v>
      </c>
      <c r="Z33" s="28">
        <f>SUM(N33:Y33)</f>
        <v>288058067.61</v>
      </c>
    </row>
    <row r="34" spans="1:26" ht="12.75">
      <c r="A34" s="1">
        <v>38108</v>
      </c>
      <c r="B34">
        <v>1414418.46</v>
      </c>
      <c r="C34">
        <v>11079947.09</v>
      </c>
      <c r="D34" s="28">
        <v>12494365.55</v>
      </c>
      <c r="E34">
        <v>12700210.847299</v>
      </c>
      <c r="F34">
        <v>10</v>
      </c>
      <c r="G34" s="78">
        <v>376944.419134308</v>
      </c>
      <c r="H34">
        <v>38.1482795066835</v>
      </c>
      <c r="I34">
        <v>1679570.21232098</v>
      </c>
      <c r="J34">
        <v>0</v>
      </c>
      <c r="M34">
        <v>2008</v>
      </c>
      <c r="N34">
        <v>29913780.95</v>
      </c>
      <c r="O34">
        <v>29555313.24</v>
      </c>
      <c r="P34">
        <v>33493565.35</v>
      </c>
      <c r="Q34">
        <v>38211282.65</v>
      </c>
      <c r="R34">
        <v>44514874.18</v>
      </c>
      <c r="S34">
        <v>45614195.77</v>
      </c>
      <c r="T34">
        <v>47543940.5</v>
      </c>
      <c r="U34">
        <v>39693223.38</v>
      </c>
      <c r="V34">
        <v>12377272.11</v>
      </c>
      <c r="W34">
        <v>19648269.38</v>
      </c>
      <c r="X34">
        <v>16965383.51</v>
      </c>
      <c r="Z34" s="28">
        <f>SUM(N34:Y34)</f>
        <v>357531101.02</v>
      </c>
    </row>
    <row r="35" spans="1:10" ht="12.75">
      <c r="A35" s="1">
        <v>38139</v>
      </c>
      <c r="B35">
        <v>76635.93</v>
      </c>
      <c r="C35">
        <v>11459652.4</v>
      </c>
      <c r="D35" s="28">
        <v>11536288.33</v>
      </c>
      <c r="E35">
        <v>11556570.2359761</v>
      </c>
      <c r="F35">
        <v>10</v>
      </c>
      <c r="G35" s="78">
        <v>364373.390834328</v>
      </c>
      <c r="H35">
        <v>35.9189564148048</v>
      </c>
      <c r="I35">
        <v>1531341.70811674</v>
      </c>
      <c r="J35">
        <v>0</v>
      </c>
    </row>
    <row r="36" spans="1:13" ht="12.75">
      <c r="A36" s="1">
        <v>38169</v>
      </c>
      <c r="B36">
        <v>133291.7</v>
      </c>
      <c r="C36">
        <v>12428244.32</v>
      </c>
      <c r="D36" s="28">
        <v>12561536.02</v>
      </c>
      <c r="E36">
        <v>12613764.1303976</v>
      </c>
      <c r="F36">
        <v>10</v>
      </c>
      <c r="G36" s="78">
        <v>373376.367013104</v>
      </c>
      <c r="H36">
        <v>38.1730557804241</v>
      </c>
      <c r="I36">
        <v>1639152.75468567</v>
      </c>
      <c r="J36">
        <v>0</v>
      </c>
      <c r="M36" t="s">
        <v>86</v>
      </c>
    </row>
    <row r="37" spans="1:10" ht="12.75">
      <c r="A37" s="1">
        <v>38200</v>
      </c>
      <c r="B37">
        <v>111491.44</v>
      </c>
      <c r="C37">
        <v>13650656.94</v>
      </c>
      <c r="D37" s="28">
        <v>13762148.38</v>
      </c>
      <c r="E37">
        <v>13770186.8568825</v>
      </c>
      <c r="F37">
        <v>10</v>
      </c>
      <c r="G37" s="78">
        <v>374957.045438572</v>
      </c>
      <c r="H37">
        <v>41.4885652818033</v>
      </c>
      <c r="I37">
        <v>1786243.00066779</v>
      </c>
      <c r="J37">
        <v>0</v>
      </c>
    </row>
    <row r="38" spans="1:25" ht="12.75">
      <c r="A38" s="1">
        <v>38231</v>
      </c>
      <c r="B38">
        <v>110747.4</v>
      </c>
      <c r="C38">
        <v>9828140.3</v>
      </c>
      <c r="D38" s="28">
        <v>9938887.7</v>
      </c>
      <c r="E38">
        <v>9938532.16523911</v>
      </c>
      <c r="F38">
        <v>10</v>
      </c>
      <c r="G38" s="78">
        <v>252648.349409408</v>
      </c>
      <c r="H38">
        <v>44.554063918929</v>
      </c>
      <c r="I38">
        <v>1317978.54335958</v>
      </c>
      <c r="J38">
        <v>0</v>
      </c>
      <c r="N38" s="9" t="s">
        <v>23</v>
      </c>
      <c r="O38" s="9" t="s">
        <v>24</v>
      </c>
      <c r="P38" s="9" t="s">
        <v>25</v>
      </c>
      <c r="Q38" s="9" t="s">
        <v>26</v>
      </c>
      <c r="R38" s="9" t="s">
        <v>27</v>
      </c>
      <c r="S38" s="9" t="s">
        <v>28</v>
      </c>
      <c r="T38" s="9" t="s">
        <v>29</v>
      </c>
      <c r="U38" s="9" t="s">
        <v>30</v>
      </c>
      <c r="V38" s="9" t="s">
        <v>31</v>
      </c>
      <c r="W38" s="9" t="s">
        <v>32</v>
      </c>
      <c r="X38" s="9" t="s">
        <v>33</v>
      </c>
      <c r="Y38" s="9" t="s">
        <v>34</v>
      </c>
    </row>
    <row r="39" spans="1:26" ht="12.75">
      <c r="A39" s="1">
        <v>38261</v>
      </c>
      <c r="B39">
        <v>80173.98</v>
      </c>
      <c r="C39">
        <v>13099835.74</v>
      </c>
      <c r="D39" s="28">
        <v>13180009.72</v>
      </c>
      <c r="E39">
        <v>13185911.8014565</v>
      </c>
      <c r="F39">
        <v>10</v>
      </c>
      <c r="G39" s="78">
        <v>294836.087502823</v>
      </c>
      <c r="H39">
        <v>50.6617994426277</v>
      </c>
      <c r="I39">
        <v>1751014.93206057</v>
      </c>
      <c r="J39">
        <v>0</v>
      </c>
      <c r="M39">
        <v>2004</v>
      </c>
      <c r="N39">
        <v>439528.960906176</v>
      </c>
      <c r="O39">
        <v>352554.180743024</v>
      </c>
      <c r="P39">
        <v>388250.305649819</v>
      </c>
      <c r="Q39">
        <v>371664.949689473</v>
      </c>
      <c r="R39">
        <v>376944.419134308</v>
      </c>
      <c r="S39">
        <v>364373.390834328</v>
      </c>
      <c r="T39">
        <v>373376.367013104</v>
      </c>
      <c r="U39">
        <v>374957.045438572</v>
      </c>
      <c r="V39">
        <v>252648.349409408</v>
      </c>
      <c r="W39">
        <v>294836.087502823</v>
      </c>
      <c r="X39">
        <v>306161.902001331</v>
      </c>
      <c r="Y39">
        <v>325615.349848648</v>
      </c>
      <c r="Z39" s="28">
        <f>SUM(N39:Y39)</f>
        <v>4220911.308171014</v>
      </c>
    </row>
    <row r="40" spans="1:26" ht="12.75">
      <c r="A40" s="1">
        <v>38292</v>
      </c>
      <c r="B40">
        <v>48500.8</v>
      </c>
      <c r="C40">
        <v>13138626.34</v>
      </c>
      <c r="D40" s="28">
        <v>13187127.14</v>
      </c>
      <c r="E40">
        <v>13187616.214635</v>
      </c>
      <c r="F40">
        <v>10</v>
      </c>
      <c r="G40" s="78">
        <v>306161.902001331</v>
      </c>
      <c r="H40">
        <v>48.0941175489289</v>
      </c>
      <c r="I40">
        <v>1536970.28922063</v>
      </c>
      <c r="J40">
        <v>0</v>
      </c>
      <c r="M40">
        <v>2005</v>
      </c>
      <c r="N40">
        <v>346534.816999994</v>
      </c>
      <c r="O40">
        <v>319401.764713798</v>
      </c>
      <c r="P40">
        <v>326574.195420017</v>
      </c>
      <c r="Q40">
        <v>404282.727532215</v>
      </c>
      <c r="R40">
        <v>376916.311024236</v>
      </c>
      <c r="S40">
        <v>358886.385156029</v>
      </c>
      <c r="T40">
        <v>319254.637164009</v>
      </c>
      <c r="U40">
        <v>315616.439911155</v>
      </c>
      <c r="V40">
        <v>78702.698250477</v>
      </c>
      <c r="W40">
        <v>114538.450766073</v>
      </c>
      <c r="X40">
        <v>180921.896908191</v>
      </c>
      <c r="Y40">
        <v>197290.876052859</v>
      </c>
      <c r="Z40" s="28">
        <f>SUM(N40:Y40)</f>
        <v>3338921.199899053</v>
      </c>
    </row>
    <row r="41" spans="1:26" ht="12.75">
      <c r="A41" s="1">
        <v>38322</v>
      </c>
      <c r="B41">
        <v>45252.1</v>
      </c>
      <c r="C41">
        <v>12001150.01</v>
      </c>
      <c r="D41" s="28">
        <v>12046402.11</v>
      </c>
      <c r="E41">
        <v>12060722.2411125</v>
      </c>
      <c r="F41">
        <v>10</v>
      </c>
      <c r="G41" s="78">
        <v>325615.349848648</v>
      </c>
      <c r="H41">
        <v>41.8709038171382</v>
      </c>
      <c r="I41">
        <v>1573086.75378398</v>
      </c>
      <c r="J41">
        <v>0</v>
      </c>
      <c r="M41">
        <v>2006</v>
      </c>
      <c r="N41">
        <v>230553.141174936</v>
      </c>
      <c r="O41">
        <v>221290.459057457</v>
      </c>
      <c r="P41">
        <v>249233.351980959</v>
      </c>
      <c r="Q41">
        <v>283338.504605546</v>
      </c>
      <c r="R41">
        <v>275598.755766106</v>
      </c>
      <c r="S41">
        <v>300558.283350145</v>
      </c>
      <c r="T41">
        <v>317273.171989795</v>
      </c>
      <c r="U41">
        <v>336148.300970367</v>
      </c>
      <c r="V41">
        <v>309714.796576436</v>
      </c>
      <c r="W41">
        <v>358167.346850924</v>
      </c>
      <c r="X41">
        <v>348876.45929372</v>
      </c>
      <c r="Y41">
        <v>372942.697872413</v>
      </c>
      <c r="Z41" s="28">
        <f>SUM(N41:Y41)</f>
        <v>3603695.269488804</v>
      </c>
    </row>
    <row r="42" spans="1:26" ht="12.75">
      <c r="A42" s="1">
        <v>38353</v>
      </c>
      <c r="B42">
        <v>91659.7</v>
      </c>
      <c r="C42">
        <v>13200766.14</v>
      </c>
      <c r="D42">
        <v>13292425.84</v>
      </c>
      <c r="E42">
        <v>13352498.5124528</v>
      </c>
      <c r="F42">
        <v>10</v>
      </c>
      <c r="G42">
        <v>346534.816999994</v>
      </c>
      <c r="H42">
        <v>41.8463500653406</v>
      </c>
      <c r="I42">
        <v>1148718.74955765</v>
      </c>
      <c r="J42">
        <v>0</v>
      </c>
      <c r="M42">
        <v>2007</v>
      </c>
      <c r="N42">
        <v>369781.886617501</v>
      </c>
      <c r="O42">
        <v>334836.517400381</v>
      </c>
      <c r="P42">
        <v>381517.18807984</v>
      </c>
      <c r="Q42">
        <v>381896.922216528</v>
      </c>
      <c r="R42">
        <v>395455.995118948</v>
      </c>
      <c r="S42">
        <v>386601.403789084</v>
      </c>
      <c r="T42">
        <v>385192.480929765</v>
      </c>
      <c r="U42">
        <v>365826.936998199</v>
      </c>
      <c r="V42">
        <v>371022.36864596</v>
      </c>
      <c r="W42">
        <v>392089.454522642</v>
      </c>
      <c r="X42">
        <v>381112.020496958</v>
      </c>
      <c r="Y42">
        <v>405377.685813863</v>
      </c>
      <c r="Z42" s="28">
        <f>SUM(N42:Y42)</f>
        <v>4550710.860629668</v>
      </c>
    </row>
    <row r="43" spans="1:26" ht="12.75">
      <c r="A43" s="1">
        <v>38384</v>
      </c>
      <c r="B43">
        <v>128831.97</v>
      </c>
      <c r="C43">
        <v>12858797.98</v>
      </c>
      <c r="D43">
        <v>12987629.95</v>
      </c>
      <c r="E43">
        <v>13004733.7536036</v>
      </c>
      <c r="F43">
        <v>10</v>
      </c>
      <c r="G43">
        <v>319401.764713798</v>
      </c>
      <c r="H43">
        <v>46.0198933365433</v>
      </c>
      <c r="I43">
        <v>1694101.39002901</v>
      </c>
      <c r="J43">
        <v>0</v>
      </c>
      <c r="M43">
        <v>2008</v>
      </c>
      <c r="N43">
        <v>359877.997537666</v>
      </c>
      <c r="O43">
        <v>362711.21812686</v>
      </c>
      <c r="P43">
        <v>383186.374037133</v>
      </c>
      <c r="Q43">
        <v>392882.895749413</v>
      </c>
      <c r="R43">
        <v>413054.495031007</v>
      </c>
      <c r="S43">
        <v>383616.870636274</v>
      </c>
      <c r="T43">
        <v>416922.882620086</v>
      </c>
      <c r="U43">
        <v>386890.898494492</v>
      </c>
      <c r="V43">
        <v>134323.137422342</v>
      </c>
      <c r="W43">
        <v>286421.095677708</v>
      </c>
      <c r="X43">
        <v>323240.720545619</v>
      </c>
      <c r="Z43" s="28">
        <f>SUM(N43:Y43)</f>
        <v>3843128.5858785994</v>
      </c>
    </row>
    <row r="44" spans="1:10" ht="12.75">
      <c r="A44" s="1">
        <v>38412</v>
      </c>
      <c r="B44">
        <v>83889.44</v>
      </c>
      <c r="C44">
        <v>16022775.7</v>
      </c>
      <c r="D44">
        <v>16106665.14</v>
      </c>
      <c r="E44">
        <v>16130873.9368301</v>
      </c>
      <c r="F44">
        <v>10</v>
      </c>
      <c r="G44">
        <v>326574.195420017</v>
      </c>
      <c r="H44">
        <v>55.7596426294872</v>
      </c>
      <c r="I44">
        <v>2078786.49180236</v>
      </c>
      <c r="J44">
        <v>0</v>
      </c>
    </row>
    <row r="45" spans="1:10" ht="12.75">
      <c r="A45" s="1">
        <v>38443</v>
      </c>
      <c r="B45">
        <v>95573.42</v>
      </c>
      <c r="C45">
        <v>15508186.34</v>
      </c>
      <c r="D45">
        <v>15603759.76</v>
      </c>
      <c r="E45">
        <v>15610532.6909009</v>
      </c>
      <c r="F45">
        <v>10</v>
      </c>
      <c r="G45">
        <v>404282.727532215</v>
      </c>
      <c r="H45">
        <v>43.690216782148</v>
      </c>
      <c r="I45">
        <v>2052667.31625964</v>
      </c>
      <c r="J45">
        <v>0</v>
      </c>
    </row>
    <row r="46" spans="1:10" ht="12.75">
      <c r="A46" s="1">
        <v>38473</v>
      </c>
      <c r="B46">
        <v>122303.66</v>
      </c>
      <c r="C46">
        <v>14830543.86</v>
      </c>
      <c r="D46">
        <v>14952847.52</v>
      </c>
      <c r="E46">
        <v>14966898.5240043</v>
      </c>
      <c r="F46">
        <v>10</v>
      </c>
      <c r="G46">
        <v>376916.311024236</v>
      </c>
      <c r="H46">
        <v>44.8999318977444</v>
      </c>
      <c r="I46">
        <v>1956618.17213288</v>
      </c>
      <c r="J46">
        <v>0</v>
      </c>
    </row>
    <row r="47" spans="1:10" ht="12.75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</v>
      </c>
      <c r="H47">
        <v>50.0058451145981</v>
      </c>
      <c r="I47">
        <v>2079196.74265365</v>
      </c>
      <c r="J47">
        <v>0</v>
      </c>
    </row>
    <row r="48" spans="1:10" ht="12.75">
      <c r="A48" s="1">
        <v>38534</v>
      </c>
      <c r="B48">
        <v>131069.03</v>
      </c>
      <c r="C48">
        <v>15634739.29</v>
      </c>
      <c r="D48">
        <v>15765808.32</v>
      </c>
      <c r="E48">
        <v>15752402.4644414</v>
      </c>
      <c r="F48">
        <v>10</v>
      </c>
      <c r="G48">
        <v>319254.637164009</v>
      </c>
      <c r="H48">
        <v>55.6839812618151</v>
      </c>
      <c r="I48">
        <v>2024966.76914677</v>
      </c>
      <c r="J48">
        <v>0</v>
      </c>
    </row>
    <row r="49" spans="1:10" ht="12.75">
      <c r="A49" s="1">
        <v>38565</v>
      </c>
      <c r="B49">
        <v>148707.13</v>
      </c>
      <c r="C49">
        <v>16468449.52</v>
      </c>
      <c r="D49">
        <v>16617156.65</v>
      </c>
      <c r="E49">
        <v>16695564.1265652</v>
      </c>
      <c r="F49">
        <v>10</v>
      </c>
      <c r="G49">
        <v>315616.439911155</v>
      </c>
      <c r="H49">
        <v>59.9835832764298</v>
      </c>
      <c r="I49">
        <v>2236240.88025579</v>
      </c>
      <c r="J49">
        <v>0</v>
      </c>
    </row>
    <row r="50" spans="1:10" ht="12.75">
      <c r="A50" s="1">
        <v>38596</v>
      </c>
      <c r="B50">
        <v>24981.72</v>
      </c>
      <c r="C50">
        <v>4362974.6</v>
      </c>
      <c r="D50">
        <v>4387956.32</v>
      </c>
      <c r="E50">
        <v>4400085.0585773</v>
      </c>
      <c r="F50">
        <v>10</v>
      </c>
      <c r="G50">
        <v>78702.698250477</v>
      </c>
      <c r="H50">
        <v>62.8858474553774</v>
      </c>
      <c r="I50">
        <v>549200.81792879</v>
      </c>
      <c r="J50">
        <v>0</v>
      </c>
    </row>
    <row r="51" spans="1:10" ht="12.75">
      <c r="A51" s="1">
        <v>38626</v>
      </c>
      <c r="B51">
        <v>40298.98</v>
      </c>
      <c r="C51">
        <v>5777874.28</v>
      </c>
      <c r="D51">
        <v>5818173.26</v>
      </c>
      <c r="E51">
        <v>5806491.88621944</v>
      </c>
      <c r="F51">
        <v>10</v>
      </c>
      <c r="G51">
        <v>114538.450766073</v>
      </c>
      <c r="H51">
        <v>56.9716847018145</v>
      </c>
      <c r="I51">
        <v>718956.617059572</v>
      </c>
      <c r="J51">
        <v>0</v>
      </c>
    </row>
    <row r="52" spans="1:10" ht="12.75">
      <c r="A52" s="1">
        <v>38657</v>
      </c>
      <c r="B52">
        <v>46091.11</v>
      </c>
      <c r="C52">
        <v>8282077.65</v>
      </c>
      <c r="D52">
        <v>8328168.76</v>
      </c>
      <c r="E52">
        <v>8330037.26684671</v>
      </c>
      <c r="F52">
        <v>10</v>
      </c>
      <c r="G52">
        <v>180921.896908191</v>
      </c>
      <c r="H52">
        <v>51.9916498317461</v>
      </c>
      <c r="I52">
        <v>1076390.64409923</v>
      </c>
      <c r="J52">
        <v>0</v>
      </c>
    </row>
    <row r="53" spans="1:10" ht="12.75">
      <c r="A53" s="1">
        <v>38687</v>
      </c>
      <c r="B53">
        <v>56854.26</v>
      </c>
      <c r="C53">
        <v>9856730.62</v>
      </c>
      <c r="D53">
        <v>9913584.88</v>
      </c>
      <c r="E53">
        <v>9907885.29654422</v>
      </c>
      <c r="F53">
        <v>10</v>
      </c>
      <c r="G53">
        <v>197290.876052859</v>
      </c>
      <c r="H53">
        <v>56.7415268215278</v>
      </c>
      <c r="I53">
        <v>1286700.2386518</v>
      </c>
      <c r="J53">
        <v>0</v>
      </c>
    </row>
    <row r="54" spans="1:10" ht="12.75">
      <c r="A54" s="1">
        <v>38718</v>
      </c>
      <c r="B54">
        <v>59001.7</v>
      </c>
      <c r="C54">
        <v>12568939.32</v>
      </c>
      <c r="D54">
        <v>12627941.02</v>
      </c>
      <c r="E54">
        <v>12627707.5945858</v>
      </c>
      <c r="F54">
        <v>10</v>
      </c>
      <c r="G54">
        <v>230553.141174936</v>
      </c>
      <c r="H54">
        <v>61.6372953467052</v>
      </c>
      <c r="I54">
        <v>1582964.46112432</v>
      </c>
      <c r="J54">
        <v>0</v>
      </c>
    </row>
    <row r="55" spans="1:10" ht="12.75">
      <c r="A55" s="1">
        <v>38749</v>
      </c>
      <c r="B55">
        <v>64632.38</v>
      </c>
      <c r="C55">
        <v>11644811.7</v>
      </c>
      <c r="D55">
        <v>11709444.08</v>
      </c>
      <c r="E55">
        <v>11711611.3956532</v>
      </c>
      <c r="F55">
        <v>10</v>
      </c>
      <c r="G55">
        <v>221290.459057457</v>
      </c>
      <c r="H55">
        <v>59.2157084914693</v>
      </c>
      <c r="I55">
        <v>1392259.91983656</v>
      </c>
      <c r="J55">
        <v>0</v>
      </c>
    </row>
    <row r="56" spans="1:10" ht="12.75">
      <c r="A56" s="1">
        <v>38777</v>
      </c>
      <c r="B56">
        <v>35170.64</v>
      </c>
      <c r="C56">
        <v>13419108.66</v>
      </c>
      <c r="D56">
        <v>13454279.3</v>
      </c>
      <c r="E56">
        <v>13502960.6828553</v>
      </c>
      <c r="F56">
        <v>10</v>
      </c>
      <c r="G56">
        <v>249233.351980959</v>
      </c>
      <c r="H56">
        <v>60.8717898794692</v>
      </c>
      <c r="I56">
        <v>1668319.54988536</v>
      </c>
      <c r="J56">
        <v>0</v>
      </c>
    </row>
    <row r="57" spans="1:10" ht="12.75">
      <c r="A57" s="1">
        <v>38808</v>
      </c>
      <c r="B57">
        <v>44967.89</v>
      </c>
      <c r="C57">
        <v>15273790.97</v>
      </c>
      <c r="D57">
        <v>15318758.86</v>
      </c>
      <c r="E57">
        <v>15321712.2799244</v>
      </c>
      <c r="F57">
        <v>10</v>
      </c>
      <c r="G57">
        <v>283338.504605546</v>
      </c>
      <c r="H57">
        <v>60.8215827923037</v>
      </c>
      <c r="I57">
        <v>1911384.03618935</v>
      </c>
      <c r="J57">
        <v>0</v>
      </c>
    </row>
    <row r="58" spans="1:10" ht="12.75">
      <c r="A58" s="1">
        <v>38838</v>
      </c>
      <c r="B58">
        <v>57591.61</v>
      </c>
      <c r="C58">
        <v>16777425.82</v>
      </c>
      <c r="D58">
        <v>16835017.43</v>
      </c>
      <c r="E58">
        <v>16827626.3229236</v>
      </c>
      <c r="F58">
        <v>10</v>
      </c>
      <c r="G58">
        <v>275598.755766106</v>
      </c>
      <c r="H58">
        <v>68.652002060757</v>
      </c>
      <c r="I58">
        <v>2092780.02587309</v>
      </c>
      <c r="J58">
        <v>0</v>
      </c>
    </row>
    <row r="59" spans="1:10" ht="12.75">
      <c r="A59" s="1">
        <v>38869</v>
      </c>
      <c r="B59">
        <v>32023.66</v>
      </c>
      <c r="C59">
        <v>18080640.28</v>
      </c>
      <c r="D59">
        <v>18112663.94</v>
      </c>
      <c r="E59">
        <v>18100659.3898837</v>
      </c>
      <c r="F59">
        <v>10</v>
      </c>
      <c r="G59">
        <v>300558.283350145</v>
      </c>
      <c r="H59">
        <v>67.6481691357973</v>
      </c>
      <c r="I59">
        <v>2231558.19735174</v>
      </c>
      <c r="J59">
        <v>0</v>
      </c>
    </row>
    <row r="60" spans="1:10" ht="12.75">
      <c r="A60" s="1">
        <v>38899</v>
      </c>
      <c r="B60">
        <v>54126.34</v>
      </c>
      <c r="C60">
        <v>20412352.76</v>
      </c>
      <c r="D60">
        <v>20466479.1</v>
      </c>
      <c r="E60">
        <v>20468342.0978248</v>
      </c>
      <c r="F60">
        <v>10</v>
      </c>
      <c r="G60">
        <v>317273.171989795</v>
      </c>
      <c r="H60">
        <v>72.5853510381619</v>
      </c>
      <c r="I60">
        <v>2561042.4660455</v>
      </c>
      <c r="J60">
        <v>0</v>
      </c>
    </row>
    <row r="61" spans="1:10" ht="12.75">
      <c r="A61" s="1">
        <v>38930</v>
      </c>
      <c r="B61">
        <v>-37182.5</v>
      </c>
      <c r="C61">
        <v>21173592.65</v>
      </c>
      <c r="D61">
        <v>21136410.15</v>
      </c>
      <c r="E61">
        <v>21153444.9526487</v>
      </c>
      <c r="F61">
        <v>10</v>
      </c>
      <c r="G61">
        <v>336148.300970367</v>
      </c>
      <c r="H61">
        <v>70.8276401313031</v>
      </c>
      <c r="I61">
        <v>2655145.93922939</v>
      </c>
      <c r="J61">
        <v>0</v>
      </c>
    </row>
    <row r="62" spans="1:10" ht="12.75">
      <c r="A62" s="1">
        <v>38961</v>
      </c>
      <c r="B62">
        <v>66551.15</v>
      </c>
      <c r="C62">
        <v>18544119.5</v>
      </c>
      <c r="D62">
        <v>18610670.65</v>
      </c>
      <c r="E62">
        <v>18354155.7736241</v>
      </c>
      <c r="F62">
        <v>10</v>
      </c>
      <c r="G62">
        <v>309714.796576436</v>
      </c>
      <c r="H62">
        <v>67.0897125841163</v>
      </c>
      <c r="I62">
        <v>2424520.91173702</v>
      </c>
      <c r="J62">
        <v>0</v>
      </c>
    </row>
    <row r="63" spans="1:10" ht="12.75">
      <c r="A63" s="1">
        <v>38991</v>
      </c>
      <c r="B63">
        <v>51719.63</v>
      </c>
      <c r="C63">
        <v>16935134.77</v>
      </c>
      <c r="D63">
        <v>16986854.4</v>
      </c>
      <c r="E63">
        <v>17210527.7458751</v>
      </c>
      <c r="F63">
        <v>10</v>
      </c>
      <c r="G63">
        <v>358167.346850924</v>
      </c>
      <c r="H63">
        <v>54.4988230735266</v>
      </c>
      <c r="I63">
        <v>2309171.12086783</v>
      </c>
      <c r="J63">
        <v>0</v>
      </c>
    </row>
    <row r="64" spans="1:10" ht="12.75">
      <c r="A64" s="1">
        <v>39022</v>
      </c>
      <c r="B64">
        <v>52153.11</v>
      </c>
      <c r="C64">
        <v>17111846.13</v>
      </c>
      <c r="D64">
        <v>17163999.24</v>
      </c>
      <c r="E64">
        <v>17168836.9122675</v>
      </c>
      <c r="F64">
        <v>10</v>
      </c>
      <c r="G64">
        <v>348876.45929372</v>
      </c>
      <c r="H64">
        <v>55.7021391803205</v>
      </c>
      <c r="I64">
        <v>2264328.18004866</v>
      </c>
      <c r="J64">
        <v>0</v>
      </c>
    </row>
    <row r="65" spans="1:10" ht="12.75">
      <c r="A65" s="1">
        <v>39052</v>
      </c>
      <c r="B65">
        <v>82467.22</v>
      </c>
      <c r="C65">
        <v>18807324.17</v>
      </c>
      <c r="D65">
        <v>18889791.39</v>
      </c>
      <c r="E65">
        <v>18889803.3379917</v>
      </c>
      <c r="F65">
        <v>10</v>
      </c>
      <c r="G65">
        <v>372942.697872413</v>
      </c>
      <c r="H65">
        <v>57.2910847361918</v>
      </c>
      <c r="I65">
        <v>2476488.36756065</v>
      </c>
      <c r="J65">
        <v>0</v>
      </c>
    </row>
    <row r="66" spans="1:10" ht="12.75">
      <c r="A66" s="1">
        <v>39083</v>
      </c>
      <c r="B66">
        <v>58706.78</v>
      </c>
      <c r="C66">
        <v>17998178.12</v>
      </c>
      <c r="D66">
        <v>18056884.9</v>
      </c>
      <c r="E66">
        <v>18057061.6803922</v>
      </c>
      <c r="F66">
        <v>10</v>
      </c>
      <c r="G66">
        <v>369781.886617501</v>
      </c>
      <c r="H66">
        <v>55.345943508102</v>
      </c>
      <c r="I66">
        <v>2408865.72665935</v>
      </c>
      <c r="J66">
        <v>0</v>
      </c>
    </row>
    <row r="67" spans="1:10" ht="12.75">
      <c r="A67" s="1">
        <v>39114</v>
      </c>
      <c r="B67">
        <v>53872.47</v>
      </c>
      <c r="C67">
        <v>16981782.91</v>
      </c>
      <c r="D67">
        <v>17035655.38</v>
      </c>
      <c r="E67">
        <v>17038068.8279459</v>
      </c>
      <c r="F67">
        <v>10</v>
      </c>
      <c r="G67">
        <v>334836.517400381</v>
      </c>
      <c r="H67">
        <v>57.493230677493</v>
      </c>
      <c r="I67">
        <v>2212764.3062025</v>
      </c>
      <c r="J67">
        <v>0</v>
      </c>
    </row>
    <row r="68" spans="1:10" ht="12.75">
      <c r="A68" s="2">
        <v>39142</v>
      </c>
      <c r="B68">
        <v>179970.51</v>
      </c>
      <c r="C68">
        <v>20488073.83</v>
      </c>
      <c r="D68">
        <v>20668044.34</v>
      </c>
      <c r="E68">
        <v>20614911.0251181</v>
      </c>
      <c r="F68">
        <v>10</v>
      </c>
      <c r="G68">
        <v>381517.18807984</v>
      </c>
      <c r="H68">
        <v>61.0851596830488</v>
      </c>
      <c r="I68">
        <v>2690127.33056667</v>
      </c>
      <c r="J68">
        <v>0</v>
      </c>
    </row>
    <row r="69" spans="1:10" ht="12.75">
      <c r="A69" s="1">
        <v>39173</v>
      </c>
      <c r="B69">
        <v>200067.87</v>
      </c>
      <c r="C69">
        <v>21086154.19</v>
      </c>
      <c r="D69">
        <v>21286222.06</v>
      </c>
      <c r="E69">
        <v>21286213.7879992</v>
      </c>
      <c r="F69">
        <v>10</v>
      </c>
      <c r="G69">
        <v>381896.922216528</v>
      </c>
      <c r="H69">
        <v>62.9737502086445</v>
      </c>
      <c r="I69">
        <v>2763267.59711451</v>
      </c>
      <c r="J69">
        <v>0</v>
      </c>
    </row>
    <row r="70" spans="1:10" ht="12.75">
      <c r="A70" s="1">
        <v>39203</v>
      </c>
      <c r="B70">
        <v>168447.25</v>
      </c>
      <c r="C70">
        <v>22201514.85</v>
      </c>
      <c r="D70">
        <v>22369962.1</v>
      </c>
      <c r="E70">
        <v>22370174.8966621</v>
      </c>
      <c r="F70">
        <v>10</v>
      </c>
      <c r="G70">
        <v>395455.995118948</v>
      </c>
      <c r="H70">
        <v>63.7850641800403</v>
      </c>
      <c r="I70">
        <v>2854011.13238165</v>
      </c>
      <c r="J70">
        <v>0</v>
      </c>
    </row>
    <row r="71" spans="1:10" ht="12.75">
      <c r="A71" s="1">
        <v>39234</v>
      </c>
      <c r="B71">
        <v>104227.27</v>
      </c>
      <c r="C71">
        <v>22755518.75</v>
      </c>
      <c r="D71">
        <v>22859746.02</v>
      </c>
      <c r="E71">
        <v>22865610.0929259</v>
      </c>
      <c r="F71">
        <v>10</v>
      </c>
      <c r="G71">
        <v>386601.403789084</v>
      </c>
      <c r="H71">
        <v>66.9477913661972</v>
      </c>
      <c r="I71">
        <v>3016500.02982465</v>
      </c>
      <c r="J71">
        <v>0</v>
      </c>
    </row>
    <row r="72" spans="1:10" ht="12.75">
      <c r="A72" s="1">
        <v>39264</v>
      </c>
      <c r="B72">
        <v>150120.2</v>
      </c>
      <c r="C72">
        <v>25456210.9</v>
      </c>
      <c r="D72">
        <v>25606331.1</v>
      </c>
      <c r="E72">
        <v>25606332.3532702</v>
      </c>
      <c r="F72">
        <v>10</v>
      </c>
      <c r="G72">
        <v>385192.480929765</v>
      </c>
      <c r="H72">
        <v>74.9802093372197</v>
      </c>
      <c r="I72">
        <v>3275480.50196658</v>
      </c>
      <c r="J72">
        <v>0</v>
      </c>
    </row>
    <row r="73" spans="1:10" ht="12.75">
      <c r="A73" s="1">
        <v>39295</v>
      </c>
      <c r="B73">
        <v>290300.46</v>
      </c>
      <c r="C73">
        <v>23787497.96</v>
      </c>
      <c r="D73">
        <v>24077798.42</v>
      </c>
      <c r="E73">
        <v>24077782.5908983</v>
      </c>
      <c r="F73">
        <v>10</v>
      </c>
      <c r="G73">
        <v>365826.936998199</v>
      </c>
      <c r="H73">
        <v>74.4048584667789</v>
      </c>
      <c r="I73">
        <v>3141518.87978794</v>
      </c>
      <c r="J73">
        <v>0</v>
      </c>
    </row>
    <row r="74" spans="1:10" ht="12.75">
      <c r="A74" s="1">
        <v>39326</v>
      </c>
      <c r="B74">
        <v>255809.09</v>
      </c>
      <c r="C74">
        <v>25063256.89</v>
      </c>
      <c r="D74">
        <v>25319065.98</v>
      </c>
      <c r="E74">
        <v>25330307.9353521</v>
      </c>
      <c r="F74">
        <v>10</v>
      </c>
      <c r="G74">
        <v>371022.36864596</v>
      </c>
      <c r="H74">
        <v>77.2444592829047</v>
      </c>
      <c r="I74">
        <v>3329114.31256757</v>
      </c>
      <c r="J74">
        <v>0</v>
      </c>
    </row>
    <row r="75" spans="1:10" ht="12.75">
      <c r="A75" s="1">
        <v>39356</v>
      </c>
      <c r="B75">
        <v>303390.13</v>
      </c>
      <c r="C75">
        <v>28320058.51</v>
      </c>
      <c r="D75">
        <v>28623448.64</v>
      </c>
      <c r="E75">
        <v>28623541.9392527</v>
      </c>
      <c r="F75">
        <v>10</v>
      </c>
      <c r="G75">
        <v>392089.454522642</v>
      </c>
      <c r="H75">
        <v>82.7724367972546</v>
      </c>
      <c r="I75">
        <v>3830657.6540927</v>
      </c>
      <c r="J75">
        <v>0</v>
      </c>
    </row>
    <row r="76" spans="1:10" ht="12.75">
      <c r="A76" s="1">
        <v>39387</v>
      </c>
      <c r="B76">
        <v>237559.68</v>
      </c>
      <c r="C76">
        <v>30206680.55</v>
      </c>
      <c r="D76">
        <v>30444240.23</v>
      </c>
      <c r="E76">
        <v>30444731.7730549</v>
      </c>
      <c r="F76">
        <v>10</v>
      </c>
      <c r="G76">
        <v>381112.020496958</v>
      </c>
      <c r="H76">
        <v>97.4546977030963</v>
      </c>
      <c r="I76">
        <v>6696424.97549233</v>
      </c>
      <c r="J76">
        <v>0</v>
      </c>
    </row>
    <row r="77" spans="1:10" ht="12.75">
      <c r="A77" s="1">
        <v>39417</v>
      </c>
      <c r="B77">
        <v>331922.53</v>
      </c>
      <c r="C77">
        <v>31378745.91</v>
      </c>
      <c r="D77">
        <v>31710668.44</v>
      </c>
      <c r="E77">
        <v>31710955.4167492</v>
      </c>
      <c r="F77">
        <v>10</v>
      </c>
      <c r="G77">
        <v>405377.685813863</v>
      </c>
      <c r="H77">
        <v>89.9058112310122</v>
      </c>
      <c r="I77">
        <v>4734854.28129651</v>
      </c>
      <c r="J77">
        <v>0</v>
      </c>
    </row>
    <row r="78" spans="1:10" ht="12.75">
      <c r="A78" s="1">
        <v>39448</v>
      </c>
      <c r="B78">
        <v>237932.88</v>
      </c>
      <c r="C78">
        <v>29675848.07</v>
      </c>
      <c r="D78">
        <v>29913780.95</v>
      </c>
      <c r="E78">
        <v>29913556.9282568</v>
      </c>
      <c r="F78">
        <v>10</v>
      </c>
      <c r="G78">
        <v>359877.997537666</v>
      </c>
      <c r="H78">
        <v>94.0330280178607</v>
      </c>
      <c r="I78">
        <v>3926860.89721412</v>
      </c>
      <c r="J78">
        <v>0</v>
      </c>
    </row>
    <row r="79" spans="1:10" ht="12.75">
      <c r="A79" s="1">
        <v>39479</v>
      </c>
      <c r="B79">
        <v>222455.97</v>
      </c>
      <c r="C79">
        <v>29332857.27</v>
      </c>
      <c r="D79">
        <v>29555313.24</v>
      </c>
      <c r="E79">
        <v>29568279.9894156</v>
      </c>
      <c r="F79">
        <v>10</v>
      </c>
      <c r="G79">
        <v>362711.21812686</v>
      </c>
      <c r="H79">
        <v>92.2637997018635</v>
      </c>
      <c r="I79">
        <v>3896835.18945992</v>
      </c>
      <c r="J79">
        <v>0</v>
      </c>
    </row>
    <row r="80" spans="1:10" ht="12.75">
      <c r="A80" s="1">
        <v>39508</v>
      </c>
      <c r="B80">
        <v>230869.53</v>
      </c>
      <c r="C80">
        <v>33262695.82</v>
      </c>
      <c r="D80">
        <v>33493565.35</v>
      </c>
      <c r="E80">
        <v>33528841.815397</v>
      </c>
      <c r="F80">
        <v>10</v>
      </c>
      <c r="G80">
        <v>383186.374037133</v>
      </c>
      <c r="H80">
        <v>99.034494166755</v>
      </c>
      <c r="I80">
        <v>4419826.90896339</v>
      </c>
      <c r="J80">
        <v>0</v>
      </c>
    </row>
    <row r="81" spans="1:10" ht="12.75">
      <c r="A81" s="1">
        <v>39539</v>
      </c>
      <c r="B81">
        <v>300302.15</v>
      </c>
      <c r="C81">
        <v>37910980.5</v>
      </c>
      <c r="D81">
        <v>38211282.65</v>
      </c>
      <c r="E81">
        <v>38307423.2022643</v>
      </c>
      <c r="F81">
        <v>10</v>
      </c>
      <c r="G81">
        <v>392882.895749413</v>
      </c>
      <c r="H81">
        <v>110.304779646491</v>
      </c>
      <c r="I81">
        <v>5029438.04024997</v>
      </c>
      <c r="J81">
        <v>0</v>
      </c>
    </row>
    <row r="82" spans="1:10" ht="12.75">
      <c r="A82" s="1">
        <v>39569</v>
      </c>
      <c r="B82">
        <v>425286.8</v>
      </c>
      <c r="C82">
        <v>44089587.38</v>
      </c>
      <c r="D82">
        <v>44514874.18</v>
      </c>
      <c r="E82">
        <v>44514828.6909508</v>
      </c>
      <c r="F82">
        <v>10</v>
      </c>
      <c r="G82">
        <v>413054.495031007</v>
      </c>
      <c r="H82">
        <v>121.520837768338</v>
      </c>
      <c r="I82">
        <v>5679899.5891951</v>
      </c>
      <c r="J82">
        <v>0</v>
      </c>
    </row>
    <row r="83" spans="1:10" ht="12.75">
      <c r="A83" s="1">
        <v>39600</v>
      </c>
      <c r="B83">
        <v>441663.51</v>
      </c>
      <c r="C83">
        <v>45172532.26</v>
      </c>
      <c r="D83">
        <v>45614195.77</v>
      </c>
      <c r="E83">
        <v>45613568.5056554</v>
      </c>
      <c r="F83">
        <v>10</v>
      </c>
      <c r="G83">
        <v>383616.870636274</v>
      </c>
      <c r="H83">
        <v>133.718300377195</v>
      </c>
      <c r="I83">
        <v>5683027.43184564</v>
      </c>
      <c r="J83">
        <v>0</v>
      </c>
    </row>
    <row r="84" spans="1:10" ht="12.75">
      <c r="A84" s="1">
        <v>39630</v>
      </c>
      <c r="B84">
        <v>441330.37</v>
      </c>
      <c r="C84">
        <v>47102610.13</v>
      </c>
      <c r="D84">
        <v>47543940.5</v>
      </c>
      <c r="E84">
        <v>47549213.6382462</v>
      </c>
      <c r="F84">
        <v>10</v>
      </c>
      <c r="G84">
        <v>416922.882620086</v>
      </c>
      <c r="H84">
        <v>128.025010265755</v>
      </c>
      <c r="I84">
        <v>5827342.68921865</v>
      </c>
      <c r="J84">
        <v>0</v>
      </c>
    </row>
    <row r="85" spans="1:10" ht="12.75">
      <c r="A85" s="1">
        <v>39661</v>
      </c>
      <c r="B85">
        <v>302846.58</v>
      </c>
      <c r="C85">
        <v>39390376.8</v>
      </c>
      <c r="D85">
        <v>39693223.38</v>
      </c>
      <c r="E85">
        <v>39640785.7401474</v>
      </c>
      <c r="F85">
        <v>10</v>
      </c>
      <c r="G85">
        <v>386890.898494492</v>
      </c>
      <c r="H85">
        <v>114.777777835361</v>
      </c>
      <c r="I85">
        <v>4765691.85377675</v>
      </c>
      <c r="J85">
        <v>0</v>
      </c>
    </row>
    <row r="86" spans="1:10" ht="12.75">
      <c r="A86" s="1">
        <v>39692</v>
      </c>
      <c r="B86">
        <v>184774.62</v>
      </c>
      <c r="C86">
        <v>12192497.49</v>
      </c>
      <c r="D86">
        <v>12377272.11</v>
      </c>
      <c r="E86">
        <v>12667103.3441861</v>
      </c>
      <c r="F86">
        <v>10</v>
      </c>
      <c r="G86">
        <v>134323.137422342</v>
      </c>
      <c r="H86">
        <v>106.027909830015</v>
      </c>
      <c r="I86">
        <v>1574898.15851467</v>
      </c>
      <c r="J86">
        <v>0</v>
      </c>
    </row>
    <row r="87" spans="1:10" ht="12.75">
      <c r="A87" s="1">
        <v>39722</v>
      </c>
      <c r="B87">
        <v>147663.88</v>
      </c>
      <c r="C87">
        <v>19500605.5</v>
      </c>
      <c r="D87">
        <v>19648269.38</v>
      </c>
      <c r="E87">
        <v>19630484.5819487</v>
      </c>
      <c r="F87">
        <v>10</v>
      </c>
      <c r="G87">
        <v>286421.095677708</v>
      </c>
      <c r="H87">
        <v>77.5301068992727</v>
      </c>
      <c r="I87">
        <v>2575773.58415074</v>
      </c>
      <c r="J87">
        <v>0</v>
      </c>
    </row>
    <row r="88" spans="1:10" ht="12.75">
      <c r="A88" s="1">
        <v>39753</v>
      </c>
      <c r="B88">
        <v>137207.79</v>
      </c>
      <c r="C88">
        <v>16828175.72</v>
      </c>
      <c r="D88">
        <v>16965383.51</v>
      </c>
      <c r="E88">
        <v>16965052.1261133</v>
      </c>
      <c r="F88">
        <v>10</v>
      </c>
      <c r="G88">
        <v>323240.720545619</v>
      </c>
      <c r="H88">
        <v>59.2613862206487</v>
      </c>
      <c r="I88">
        <v>2190641.05638135</v>
      </c>
      <c r="J88">
        <v>0</v>
      </c>
    </row>
    <row r="89" spans="1:7" ht="12.75">
      <c r="A89" s="1"/>
      <c r="D89"/>
      <c r="G89"/>
    </row>
    <row r="90" spans="4:7" ht="12.75">
      <c r="D90" s="28">
        <f>SUM(D30:D89)</f>
        <v>1140284120.04</v>
      </c>
      <c r="G90" s="78">
        <f>SUM(G30:G89)</f>
        <v>19557367.224067137</v>
      </c>
    </row>
    <row r="91" spans="4:7" ht="12.75">
      <c r="D91" s="28">
        <f>+Z30+Z31+Z32+Z33+Z34</f>
        <v>1140284120.04</v>
      </c>
      <c r="G91" s="78">
        <f>+Z39+Z40+Z41+Z42+Z43</f>
        <v>19557367.224067137</v>
      </c>
    </row>
    <row r="92" ht="15.75">
      <c r="A92" s="40" t="s">
        <v>1</v>
      </c>
    </row>
    <row r="93" ht="12.75">
      <c r="M93" s="10" t="s">
        <v>89</v>
      </c>
    </row>
    <row r="94" spans="1:10" ht="12.75">
      <c r="A94" s="14" t="s">
        <v>76</v>
      </c>
      <c r="B94" s="14" t="s">
        <v>77</v>
      </c>
      <c r="C94" s="14" t="s">
        <v>78</v>
      </c>
      <c r="D94" s="83" t="s">
        <v>7</v>
      </c>
      <c r="E94" s="14" t="s">
        <v>79</v>
      </c>
      <c r="F94" s="14" t="s">
        <v>80</v>
      </c>
      <c r="G94" s="79" t="s">
        <v>81</v>
      </c>
      <c r="H94" s="14" t="s">
        <v>82</v>
      </c>
      <c r="I94" s="14" t="s">
        <v>83</v>
      </c>
      <c r="J94" s="14" t="s">
        <v>84</v>
      </c>
    </row>
    <row r="95" spans="1:25" ht="12.75">
      <c r="A95" s="1">
        <v>37987</v>
      </c>
      <c r="B95">
        <v>101126.22</v>
      </c>
      <c r="C95">
        <v>24925438.45</v>
      </c>
      <c r="D95" s="28">
        <v>25026564.67</v>
      </c>
      <c r="E95">
        <v>25000306.6422066</v>
      </c>
      <c r="F95">
        <v>20</v>
      </c>
      <c r="G95" s="78">
        <v>4116851.70305027</v>
      </c>
      <c r="H95">
        <v>6.2220953572639</v>
      </c>
      <c r="I95">
        <v>615137.225886486</v>
      </c>
      <c r="J95">
        <v>0</v>
      </c>
      <c r="N95" s="9" t="s">
        <v>23</v>
      </c>
      <c r="O95" s="9" t="s">
        <v>24</v>
      </c>
      <c r="P95" s="9" t="s">
        <v>25</v>
      </c>
      <c r="Q95" s="9" t="s">
        <v>26</v>
      </c>
      <c r="R95" s="9" t="s">
        <v>27</v>
      </c>
      <c r="S95" s="9" t="s">
        <v>28</v>
      </c>
      <c r="T95" s="9" t="s">
        <v>29</v>
      </c>
      <c r="U95" s="9" t="s">
        <v>30</v>
      </c>
      <c r="V95" s="9" t="s">
        <v>31</v>
      </c>
      <c r="W95" s="9" t="s">
        <v>32</v>
      </c>
      <c r="X95" s="9" t="s">
        <v>33</v>
      </c>
      <c r="Y95" s="9" t="s">
        <v>34</v>
      </c>
    </row>
    <row r="96" spans="1:26" ht="12.75">
      <c r="A96" s="1">
        <v>38018</v>
      </c>
      <c r="B96">
        <v>157056.37</v>
      </c>
      <c r="C96">
        <v>21428291.58</v>
      </c>
      <c r="D96" s="28">
        <v>21585347.95</v>
      </c>
      <c r="E96">
        <v>22665525.7869003</v>
      </c>
      <c r="F96">
        <v>20</v>
      </c>
      <c r="G96" s="78">
        <v>3751396.37493467</v>
      </c>
      <c r="H96">
        <v>6.22368886840323</v>
      </c>
      <c r="I96">
        <v>681998.072748803</v>
      </c>
      <c r="J96">
        <v>0</v>
      </c>
      <c r="M96">
        <v>2004</v>
      </c>
      <c r="N96">
        <v>25026564.67</v>
      </c>
      <c r="O96">
        <v>21585347.95</v>
      </c>
      <c r="P96">
        <v>21267116.85</v>
      </c>
      <c r="Q96">
        <v>22059411.46</v>
      </c>
      <c r="R96">
        <v>24072272.37</v>
      </c>
      <c r="S96">
        <v>25893229.26</v>
      </c>
      <c r="T96">
        <v>25134078.47</v>
      </c>
      <c r="U96">
        <v>23466972.04</v>
      </c>
      <c r="V96">
        <v>16153172.89</v>
      </c>
      <c r="W96">
        <v>20793803.74</v>
      </c>
      <c r="X96">
        <v>24202766.12</v>
      </c>
      <c r="Y96">
        <v>25013589.31</v>
      </c>
      <c r="Z96" s="28">
        <f>SUM(N96:Y96)</f>
        <v>274668325.13</v>
      </c>
    </row>
    <row r="97" spans="1:26" ht="12.75">
      <c r="A97" s="1">
        <v>38047</v>
      </c>
      <c r="B97">
        <v>42412.61</v>
      </c>
      <c r="C97">
        <v>21224704.24</v>
      </c>
      <c r="D97" s="28">
        <v>21267116.85</v>
      </c>
      <c r="E97">
        <v>21277666.9463842</v>
      </c>
      <c r="F97">
        <v>20</v>
      </c>
      <c r="G97" s="78">
        <v>3712684.69450703</v>
      </c>
      <c r="H97">
        <v>5.90645258527735</v>
      </c>
      <c r="I97">
        <v>651129.16580654</v>
      </c>
      <c r="J97">
        <v>0</v>
      </c>
      <c r="M97">
        <v>2005</v>
      </c>
      <c r="N97">
        <v>21680517.46</v>
      </c>
      <c r="O97">
        <v>20010142.52</v>
      </c>
      <c r="P97">
        <v>23567057.53</v>
      </c>
      <c r="Q97">
        <v>24959562.72</v>
      </c>
      <c r="R97">
        <v>24016276.47</v>
      </c>
      <c r="S97">
        <v>22138347.16</v>
      </c>
      <c r="T97">
        <v>23683088.67</v>
      </c>
      <c r="U97">
        <v>25134690.23</v>
      </c>
      <c r="V97">
        <v>15200890.9</v>
      </c>
      <c r="W97">
        <v>20190932.62</v>
      </c>
      <c r="X97">
        <v>25615802.91</v>
      </c>
      <c r="Y97">
        <v>32413034.55</v>
      </c>
      <c r="Z97" s="28">
        <f>SUM(N97:Y97)</f>
        <v>278610343.74</v>
      </c>
    </row>
    <row r="98" spans="1:26" ht="12.75">
      <c r="A98" s="1">
        <v>38078</v>
      </c>
      <c r="B98">
        <v>1210284.43</v>
      </c>
      <c r="C98">
        <v>20849127.03</v>
      </c>
      <c r="D98" s="28">
        <v>22059411.46</v>
      </c>
      <c r="E98">
        <v>22165740.5613796</v>
      </c>
      <c r="F98">
        <v>20</v>
      </c>
      <c r="G98" s="78">
        <v>4034822.48735873</v>
      </c>
      <c r="H98">
        <v>5.65629265461206</v>
      </c>
      <c r="I98">
        <v>656396.236531193</v>
      </c>
      <c r="J98">
        <v>0</v>
      </c>
      <c r="M98">
        <v>2006</v>
      </c>
      <c r="N98">
        <v>30831575.29</v>
      </c>
      <c r="O98">
        <v>23712202.31</v>
      </c>
      <c r="P98">
        <v>22854698.24</v>
      </c>
      <c r="Q98">
        <v>23167347.04</v>
      </c>
      <c r="R98">
        <v>23889302.26</v>
      </c>
      <c r="S98">
        <v>22603840.51</v>
      </c>
      <c r="T98">
        <v>22506408.27</v>
      </c>
      <c r="U98">
        <v>26214681.86</v>
      </c>
      <c r="V98">
        <v>20742492.05</v>
      </c>
      <c r="W98">
        <v>17117785.86</v>
      </c>
      <c r="X98">
        <v>24839416.49</v>
      </c>
      <c r="Y98">
        <v>26266139.77</v>
      </c>
      <c r="Z98" s="28">
        <f>SUM(N98:Y98)</f>
        <v>284745889.95000005</v>
      </c>
    </row>
    <row r="99" spans="1:26" ht="12.75">
      <c r="A99" s="1">
        <v>38108</v>
      </c>
      <c r="B99">
        <v>208981.6</v>
      </c>
      <c r="C99">
        <v>23863290.77</v>
      </c>
      <c r="D99" s="28">
        <v>24072272.37</v>
      </c>
      <c r="E99">
        <v>24029162.1632467</v>
      </c>
      <c r="F99">
        <v>20</v>
      </c>
      <c r="G99" s="78">
        <v>3916088.26922398</v>
      </c>
      <c r="H99">
        <v>6.29314066621053</v>
      </c>
      <c r="I99">
        <v>615332.176276674</v>
      </c>
      <c r="J99">
        <v>0</v>
      </c>
      <c r="M99">
        <v>2007</v>
      </c>
      <c r="N99">
        <v>20669413.41</v>
      </c>
      <c r="O99">
        <v>23722003.03</v>
      </c>
      <c r="P99">
        <v>27161063.13</v>
      </c>
      <c r="Q99">
        <v>26821152.08</v>
      </c>
      <c r="R99">
        <v>29442966.19</v>
      </c>
      <c r="S99">
        <v>27695925.94</v>
      </c>
      <c r="T99">
        <v>24839998.4</v>
      </c>
      <c r="U99">
        <v>22007494.34</v>
      </c>
      <c r="V99">
        <v>20255614.58</v>
      </c>
      <c r="W99">
        <v>24479081.81</v>
      </c>
      <c r="X99">
        <v>26010143.64</v>
      </c>
      <c r="Y99">
        <v>27725734.66</v>
      </c>
      <c r="Z99" s="28">
        <f>SUM(N99:Y99)</f>
        <v>300830591.21000004</v>
      </c>
    </row>
    <row r="100" spans="1:26" ht="12.75">
      <c r="A100" s="1">
        <v>38139</v>
      </c>
      <c r="B100">
        <v>194441.96</v>
      </c>
      <c r="C100">
        <v>25698787.3</v>
      </c>
      <c r="D100" s="28">
        <v>25893229.26</v>
      </c>
      <c r="E100">
        <v>25962406.5890215</v>
      </c>
      <c r="F100">
        <v>20</v>
      </c>
      <c r="G100" s="78">
        <v>3969900.01426845</v>
      </c>
      <c r="H100">
        <v>6.7184964507115</v>
      </c>
      <c r="I100">
        <v>709352.56652063</v>
      </c>
      <c r="J100">
        <v>0</v>
      </c>
      <c r="M100">
        <v>2008</v>
      </c>
      <c r="N100">
        <v>28699212.26</v>
      </c>
      <c r="O100">
        <v>30034730.29</v>
      </c>
      <c r="P100">
        <v>36124416.31</v>
      </c>
      <c r="Q100">
        <v>37893185.74</v>
      </c>
      <c r="R100">
        <v>50673768.39</v>
      </c>
      <c r="S100">
        <v>55575069.48</v>
      </c>
      <c r="T100">
        <v>54314465.1</v>
      </c>
      <c r="U100">
        <v>37047764.71</v>
      </c>
      <c r="V100">
        <v>13221801.24</v>
      </c>
      <c r="W100">
        <v>25305555.23</v>
      </c>
      <c r="Z100" s="28">
        <f>SUM(N100:Y100)</f>
        <v>368889968.75</v>
      </c>
    </row>
    <row r="101" spans="1:10" ht="12.75">
      <c r="A101" s="1">
        <v>38169</v>
      </c>
      <c r="B101">
        <v>114686.34</v>
      </c>
      <c r="C101">
        <v>25019392.13</v>
      </c>
      <c r="D101" s="28">
        <v>25134078.47</v>
      </c>
      <c r="E101">
        <v>25118821.3822304</v>
      </c>
      <c r="F101">
        <v>20</v>
      </c>
      <c r="G101" s="78">
        <v>4113654.64434102</v>
      </c>
      <c r="H101">
        <v>6.29830609347704</v>
      </c>
      <c r="I101">
        <v>790234.730682748</v>
      </c>
      <c r="J101">
        <v>0</v>
      </c>
    </row>
    <row r="102" spans="1:13" ht="12.75">
      <c r="A102" s="1">
        <v>38200</v>
      </c>
      <c r="B102">
        <v>111503.03</v>
      </c>
      <c r="C102">
        <v>23355469.01</v>
      </c>
      <c r="D102" s="28">
        <v>23466972.04</v>
      </c>
      <c r="E102">
        <v>23470579.1696231</v>
      </c>
      <c r="F102">
        <v>20</v>
      </c>
      <c r="G102" s="78">
        <v>4039039.5325718</v>
      </c>
      <c r="H102">
        <v>6.00536008270595</v>
      </c>
      <c r="I102">
        <v>785307.61175487</v>
      </c>
      <c r="J102">
        <v>0</v>
      </c>
      <c r="M102" s="10" t="s">
        <v>90</v>
      </c>
    </row>
    <row r="103" spans="1:10" ht="12.75">
      <c r="A103" s="1">
        <v>38231</v>
      </c>
      <c r="B103">
        <v>99887.49</v>
      </c>
      <c r="C103">
        <v>16053285.4</v>
      </c>
      <c r="D103" s="28">
        <v>16153172.89</v>
      </c>
      <c r="E103">
        <v>16242011.9635024</v>
      </c>
      <c r="F103">
        <v>20</v>
      </c>
      <c r="G103" s="78">
        <v>3203047.01718995</v>
      </c>
      <c r="H103">
        <v>5.26487065518465</v>
      </c>
      <c r="I103">
        <v>621616.284477663</v>
      </c>
      <c r="J103">
        <v>0</v>
      </c>
    </row>
    <row r="104" spans="1:25" ht="12.75">
      <c r="A104" s="1">
        <v>38261</v>
      </c>
      <c r="B104">
        <v>100413.84</v>
      </c>
      <c r="C104">
        <v>20693389.9</v>
      </c>
      <c r="D104" s="28">
        <v>20793803.74</v>
      </c>
      <c r="E104">
        <v>20770438.7530334</v>
      </c>
      <c r="F104">
        <v>20</v>
      </c>
      <c r="G104" s="78">
        <v>3557609.2439597</v>
      </c>
      <c r="H104">
        <v>6.07113053879853</v>
      </c>
      <c r="I104">
        <v>828271.373082275</v>
      </c>
      <c r="J104">
        <v>0</v>
      </c>
      <c r="N104" s="9" t="s">
        <v>23</v>
      </c>
      <c r="O104" s="9" t="s">
        <v>24</v>
      </c>
      <c r="P104" s="9" t="s">
        <v>25</v>
      </c>
      <c r="Q104" s="9" t="s">
        <v>26</v>
      </c>
      <c r="R104" s="9" t="s">
        <v>27</v>
      </c>
      <c r="S104" s="9" t="s">
        <v>28</v>
      </c>
      <c r="T104" s="9" t="s">
        <v>29</v>
      </c>
      <c r="U104" s="9" t="s">
        <v>30</v>
      </c>
      <c r="V104" s="9" t="s">
        <v>31</v>
      </c>
      <c r="W104" s="9" t="s">
        <v>32</v>
      </c>
      <c r="X104" s="9" t="s">
        <v>33</v>
      </c>
      <c r="Y104" s="9" t="s">
        <v>34</v>
      </c>
    </row>
    <row r="105" spans="1:26" ht="12.75">
      <c r="A105" s="1">
        <v>38292</v>
      </c>
      <c r="B105">
        <v>115199.17</v>
      </c>
      <c r="C105">
        <v>24087566.95</v>
      </c>
      <c r="D105" s="28">
        <v>24202766.12</v>
      </c>
      <c r="E105">
        <v>24189483.3948536</v>
      </c>
      <c r="F105">
        <v>20</v>
      </c>
      <c r="G105" s="78">
        <v>3549434.20376188</v>
      </c>
      <c r="H105">
        <v>7.01084667591241</v>
      </c>
      <c r="I105">
        <v>695055.593960208</v>
      </c>
      <c r="J105">
        <v>0</v>
      </c>
      <c r="M105">
        <v>2004</v>
      </c>
      <c r="N105">
        <v>4116851.70305027</v>
      </c>
      <c r="O105">
        <v>3751396.37493467</v>
      </c>
      <c r="P105">
        <v>3712684.69450703</v>
      </c>
      <c r="Q105">
        <v>4034822.48735873</v>
      </c>
      <c r="R105">
        <v>3916088.26922398</v>
      </c>
      <c r="S105">
        <v>3969900.01426845</v>
      </c>
      <c r="T105">
        <v>4113654.64434102</v>
      </c>
      <c r="U105">
        <v>4039039.5325718</v>
      </c>
      <c r="V105">
        <v>3203047.01718995</v>
      </c>
      <c r="W105">
        <v>3557609.2439597</v>
      </c>
      <c r="X105">
        <v>3549434.20376188</v>
      </c>
      <c r="Y105">
        <v>3331205.5307658</v>
      </c>
      <c r="Z105" s="28">
        <f>SUM(N105:Y105)</f>
        <v>45295733.715933286</v>
      </c>
    </row>
    <row r="106" spans="1:26" ht="12.75">
      <c r="A106" s="1">
        <v>38322</v>
      </c>
      <c r="B106">
        <v>124246.37</v>
      </c>
      <c r="C106">
        <v>24889342.94</v>
      </c>
      <c r="D106" s="28">
        <v>25013589.31</v>
      </c>
      <c r="E106">
        <v>24992198.998711</v>
      </c>
      <c r="F106">
        <v>20</v>
      </c>
      <c r="G106" s="78">
        <v>3331205.5307658</v>
      </c>
      <c r="H106">
        <v>7.69688123600413</v>
      </c>
      <c r="I106">
        <v>647694.344313469</v>
      </c>
      <c r="J106">
        <v>0</v>
      </c>
      <c r="M106">
        <v>2005</v>
      </c>
      <c r="N106">
        <v>3572292.76241331</v>
      </c>
      <c r="O106">
        <v>3179408.88271368</v>
      </c>
      <c r="P106">
        <v>3524675.37415754</v>
      </c>
      <c r="Q106">
        <v>3373989.97852416</v>
      </c>
      <c r="R106">
        <v>3512440.47072364</v>
      </c>
      <c r="S106">
        <v>3396830.17097777</v>
      </c>
      <c r="T106">
        <v>3326464.27868519</v>
      </c>
      <c r="U106">
        <v>2962636.152516</v>
      </c>
      <c r="V106">
        <v>1299470.47608535</v>
      </c>
      <c r="W106">
        <v>1403319.12839957</v>
      </c>
      <c r="X106">
        <v>2238950.74275242</v>
      </c>
      <c r="Y106">
        <v>2696394.96144259</v>
      </c>
      <c r="Z106" s="28">
        <f>SUM(N106:Y106)</f>
        <v>34486873.37939122</v>
      </c>
    </row>
    <row r="107" spans="1:26" ht="12.75">
      <c r="A107" s="1">
        <v>38353</v>
      </c>
      <c r="B107">
        <v>101847.2</v>
      </c>
      <c r="C107">
        <v>21578670.26</v>
      </c>
      <c r="D107">
        <v>21680517.46</v>
      </c>
      <c r="E107">
        <v>21680565.3360848</v>
      </c>
      <c r="F107">
        <v>20</v>
      </c>
      <c r="G107">
        <v>3572292.76241331</v>
      </c>
      <c r="H107">
        <v>6.24375504811644</v>
      </c>
      <c r="I107">
        <v>623955.632583098</v>
      </c>
      <c r="J107">
        <v>0</v>
      </c>
      <c r="M107">
        <v>2006</v>
      </c>
      <c r="N107">
        <v>2903605.45390782</v>
      </c>
      <c r="O107">
        <v>2893564.05909934</v>
      </c>
      <c r="P107">
        <v>3195937.85636565</v>
      </c>
      <c r="Q107">
        <v>3179013.86344804</v>
      </c>
      <c r="R107">
        <v>3441908.50528397</v>
      </c>
      <c r="S107">
        <v>3675130.02718969</v>
      </c>
      <c r="T107">
        <v>3681560.89367529</v>
      </c>
      <c r="U107">
        <v>3612949.7915255</v>
      </c>
      <c r="V107">
        <v>3543892.07266765</v>
      </c>
      <c r="W107">
        <v>3570670.68224087</v>
      </c>
      <c r="X107">
        <v>3416427.34441827</v>
      </c>
      <c r="Y107">
        <v>3467063.68521418</v>
      </c>
      <c r="Z107" s="28">
        <f>SUM(N107:Y107)</f>
        <v>40581724.23503627</v>
      </c>
    </row>
    <row r="108" spans="1:26" ht="12.75">
      <c r="A108" s="1">
        <v>38384</v>
      </c>
      <c r="B108">
        <v>92996.62</v>
      </c>
      <c r="C108">
        <v>19917145.9</v>
      </c>
      <c r="D108">
        <v>20010142.52</v>
      </c>
      <c r="E108">
        <v>20007525.8834682</v>
      </c>
      <c r="F108">
        <v>20</v>
      </c>
      <c r="G108">
        <v>3179408.88271368</v>
      </c>
      <c r="H108">
        <v>6.49067572234971</v>
      </c>
      <c r="I108">
        <v>628986.162984493</v>
      </c>
      <c r="J108">
        <v>0</v>
      </c>
      <c r="M108">
        <v>2007</v>
      </c>
      <c r="N108">
        <v>3397686.85699051</v>
      </c>
      <c r="O108">
        <v>3152794.36833904</v>
      </c>
      <c r="P108">
        <v>3669461.81668741</v>
      </c>
      <c r="Q108">
        <v>3477020.82376072</v>
      </c>
      <c r="R108">
        <v>3796415.23894427</v>
      </c>
      <c r="S108">
        <v>3734417.88327433</v>
      </c>
      <c r="T108">
        <v>3729505.84384625</v>
      </c>
      <c r="U108">
        <v>3431555.21772798</v>
      </c>
      <c r="V108">
        <v>3391712.79636815</v>
      </c>
      <c r="W108">
        <v>3763404.4690297</v>
      </c>
      <c r="X108">
        <v>3401532.91426586</v>
      </c>
      <c r="Y108">
        <v>3642482.6363187</v>
      </c>
      <c r="Z108" s="28">
        <f>SUM(N108:Y108)</f>
        <v>42587990.86555292</v>
      </c>
    </row>
    <row r="109" spans="1:26" ht="12.75">
      <c r="A109" s="1">
        <v>38412</v>
      </c>
      <c r="B109">
        <v>117201.26</v>
      </c>
      <c r="C109">
        <v>23449856.27</v>
      </c>
      <c r="D109">
        <v>23567057.53</v>
      </c>
      <c r="E109">
        <v>23458381.5866028</v>
      </c>
      <c r="F109">
        <v>20</v>
      </c>
      <c r="G109">
        <v>3524675.37415754</v>
      </c>
      <c r="H109">
        <v>6.84065184404607</v>
      </c>
      <c r="I109">
        <v>652695.511291773</v>
      </c>
      <c r="J109">
        <v>0</v>
      </c>
      <c r="M109">
        <v>2008</v>
      </c>
      <c r="N109">
        <v>3630326.76538832</v>
      </c>
      <c r="O109">
        <v>3460603.67572879</v>
      </c>
      <c r="P109">
        <v>3706751.50065463</v>
      </c>
      <c r="Q109">
        <v>3560296.99905066</v>
      </c>
      <c r="R109">
        <v>4258179.0559612</v>
      </c>
      <c r="S109">
        <v>4289944.45240376</v>
      </c>
      <c r="T109">
        <v>4377199.25610701</v>
      </c>
      <c r="U109">
        <v>3966571.30484794</v>
      </c>
      <c r="V109">
        <v>1523215.85447868</v>
      </c>
      <c r="W109">
        <v>3501945.22743933</v>
      </c>
      <c r="Z109" s="28">
        <f>SUM(N109:Y109)</f>
        <v>36275034.09206032</v>
      </c>
    </row>
    <row r="110" spans="1:10" ht="12.75">
      <c r="A110" s="1">
        <v>38443</v>
      </c>
      <c r="B110">
        <v>116326.15</v>
      </c>
      <c r="C110">
        <v>24843236.57</v>
      </c>
      <c r="D110">
        <v>24959562.72</v>
      </c>
      <c r="E110">
        <v>25289229.2218141</v>
      </c>
      <c r="F110">
        <v>20</v>
      </c>
      <c r="G110">
        <v>3373989.97852416</v>
      </c>
      <c r="H110">
        <v>7.68277229105373</v>
      </c>
      <c r="I110">
        <v>632367.495484193</v>
      </c>
      <c r="J110">
        <v>0</v>
      </c>
    </row>
    <row r="111" spans="1:10" ht="12.75">
      <c r="A111" s="1">
        <v>38473</v>
      </c>
      <c r="B111">
        <v>126082.98</v>
      </c>
      <c r="C111">
        <v>23890193.49</v>
      </c>
      <c r="D111">
        <v>24016276.47</v>
      </c>
      <c r="E111">
        <v>24077723.1435109</v>
      </c>
      <c r="F111">
        <v>20</v>
      </c>
      <c r="G111">
        <v>3512440.47072364</v>
      </c>
      <c r="H111">
        <v>7.03360624488632</v>
      </c>
      <c r="I111">
        <v>627400.086162347</v>
      </c>
      <c r="J111">
        <v>0</v>
      </c>
    </row>
    <row r="112" spans="1:10" ht="12.75">
      <c r="A112" s="1">
        <v>38504</v>
      </c>
      <c r="B112">
        <v>133875.03</v>
      </c>
      <c r="C112">
        <v>22004472.13</v>
      </c>
      <c r="D112">
        <v>22138347.16</v>
      </c>
      <c r="E112">
        <v>22581469.8867371</v>
      </c>
      <c r="F112">
        <v>20</v>
      </c>
      <c r="G112">
        <v>3396830.17097777</v>
      </c>
      <c r="H112">
        <v>6.83620742457544</v>
      </c>
      <c r="I112">
        <v>639965.748123022</v>
      </c>
      <c r="J112">
        <v>0</v>
      </c>
    </row>
    <row r="113" spans="1:10" ht="12.75">
      <c r="A113" s="1">
        <v>38534</v>
      </c>
      <c r="B113">
        <v>92152.85</v>
      </c>
      <c r="C113">
        <v>23590935.82</v>
      </c>
      <c r="D113">
        <v>23683088.67</v>
      </c>
      <c r="E113">
        <v>23920451.2507169</v>
      </c>
      <c r="F113">
        <v>20</v>
      </c>
      <c r="G113">
        <v>3326464.27868519</v>
      </c>
      <c r="H113">
        <v>7.41631647849606</v>
      </c>
      <c r="I113">
        <v>749660.594424633</v>
      </c>
      <c r="J113">
        <v>0</v>
      </c>
    </row>
    <row r="114" spans="1:10" ht="12.75">
      <c r="A114" s="1">
        <v>38565</v>
      </c>
      <c r="B114">
        <v>133786.05</v>
      </c>
      <c r="C114">
        <v>25000904.18</v>
      </c>
      <c r="D114">
        <v>25134690.23</v>
      </c>
      <c r="E114">
        <v>25140130.2726686</v>
      </c>
      <c r="F114">
        <v>20</v>
      </c>
      <c r="G114">
        <v>2962636.152516</v>
      </c>
      <c r="H114">
        <v>8.72951419966673</v>
      </c>
      <c r="I114">
        <v>722244.089165835</v>
      </c>
      <c r="J114">
        <v>0</v>
      </c>
    </row>
    <row r="115" spans="1:10" ht="12.75">
      <c r="A115" s="1">
        <v>38596</v>
      </c>
      <c r="B115">
        <v>115597.62</v>
      </c>
      <c r="C115">
        <v>15085293.28</v>
      </c>
      <c r="D115">
        <v>15200890.9</v>
      </c>
      <c r="E115">
        <v>15244131.6023166</v>
      </c>
      <c r="F115">
        <v>20</v>
      </c>
      <c r="G115">
        <v>1299470.47608535</v>
      </c>
      <c r="H115">
        <v>11.9525318922685</v>
      </c>
      <c r="I115">
        <v>287830.706154911</v>
      </c>
      <c r="J115">
        <v>0</v>
      </c>
    </row>
    <row r="116" spans="1:10" ht="12.75">
      <c r="A116" s="1">
        <v>38626</v>
      </c>
      <c r="B116">
        <v>84963.61</v>
      </c>
      <c r="C116">
        <v>20105969.01</v>
      </c>
      <c r="D116">
        <v>20190932.62</v>
      </c>
      <c r="E116">
        <v>20155807.2165436</v>
      </c>
      <c r="F116">
        <v>20</v>
      </c>
      <c r="G116">
        <v>1403319.12839957</v>
      </c>
      <c r="H116">
        <v>14.6031308370774</v>
      </c>
      <c r="I116">
        <v>337045.621648922</v>
      </c>
      <c r="J116">
        <v>0</v>
      </c>
    </row>
    <row r="117" spans="1:10" ht="12.75">
      <c r="A117" s="1">
        <v>38657</v>
      </c>
      <c r="B117">
        <v>87516.36</v>
      </c>
      <c r="C117">
        <v>25528286.55</v>
      </c>
      <c r="D117">
        <v>25615802.91</v>
      </c>
      <c r="E117">
        <v>25647801.5369312</v>
      </c>
      <c r="F117">
        <v>20</v>
      </c>
      <c r="G117">
        <v>2238950.74275242</v>
      </c>
      <c r="H117">
        <v>11.6775557078773</v>
      </c>
      <c r="I117">
        <v>497670.488753514</v>
      </c>
      <c r="J117">
        <v>0</v>
      </c>
    </row>
    <row r="118" spans="1:10" ht="12.75">
      <c r="A118" s="1">
        <v>38687</v>
      </c>
      <c r="B118">
        <v>-226507.03</v>
      </c>
      <c r="C118">
        <v>32639541.58</v>
      </c>
      <c r="D118">
        <v>32413034.55</v>
      </c>
      <c r="E118">
        <v>32423369.3657895</v>
      </c>
      <c r="F118">
        <v>20</v>
      </c>
      <c r="G118">
        <v>2696394.96144259</v>
      </c>
      <c r="H118">
        <v>12.2635495987655</v>
      </c>
      <c r="I118">
        <v>644003.981723241</v>
      </c>
      <c r="J118">
        <v>0</v>
      </c>
    </row>
    <row r="119" spans="1:10" ht="12.75">
      <c r="A119" s="1">
        <v>38718</v>
      </c>
      <c r="B119">
        <v>155983.74</v>
      </c>
      <c r="C119">
        <v>30675591.55</v>
      </c>
      <c r="D119">
        <v>30831575.29</v>
      </c>
      <c r="E119">
        <v>30831224.276398</v>
      </c>
      <c r="F119">
        <v>20</v>
      </c>
      <c r="G119">
        <v>2903605.45390782</v>
      </c>
      <c r="H119">
        <v>10.8497679823449</v>
      </c>
      <c r="I119">
        <v>672221.210773138</v>
      </c>
      <c r="J119">
        <v>0</v>
      </c>
    </row>
    <row r="120" spans="1:10" ht="12.75">
      <c r="A120" s="1">
        <v>38749</v>
      </c>
      <c r="B120">
        <v>90190.45</v>
      </c>
      <c r="C120">
        <v>23622011.86</v>
      </c>
      <c r="D120">
        <v>23712202.31</v>
      </c>
      <c r="E120">
        <v>23712087.8174257</v>
      </c>
      <c r="F120">
        <v>20</v>
      </c>
      <c r="G120">
        <v>2893564.05909934</v>
      </c>
      <c r="H120">
        <v>8.40578973080148</v>
      </c>
      <c r="I120">
        <v>610603.235967741</v>
      </c>
      <c r="J120">
        <v>0</v>
      </c>
    </row>
    <row r="121" spans="1:10" ht="12.75">
      <c r="A121" s="1">
        <v>38777</v>
      </c>
      <c r="B121">
        <v>124432.75</v>
      </c>
      <c r="C121">
        <v>22730265.49</v>
      </c>
      <c r="D121">
        <v>22854698.24</v>
      </c>
      <c r="E121">
        <v>22852036.5968321</v>
      </c>
      <c r="F121">
        <v>20</v>
      </c>
      <c r="G121">
        <v>3195937.85636565</v>
      </c>
      <c r="H121">
        <v>7.33954388249584</v>
      </c>
      <c r="I121">
        <v>604689.545693257</v>
      </c>
      <c r="J121">
        <v>0</v>
      </c>
    </row>
    <row r="122" spans="1:10" ht="12.75">
      <c r="A122" s="1">
        <v>38808</v>
      </c>
      <c r="B122">
        <v>149367.49</v>
      </c>
      <c r="C122">
        <v>23017979.55</v>
      </c>
      <c r="D122">
        <v>23167347.04</v>
      </c>
      <c r="E122">
        <v>23121317.4254921</v>
      </c>
      <c r="F122">
        <v>20</v>
      </c>
      <c r="G122">
        <v>3179013.86344804</v>
      </c>
      <c r="H122">
        <v>7.50212306213381</v>
      </c>
      <c r="I122">
        <v>728035.794324502</v>
      </c>
      <c r="J122">
        <v>0</v>
      </c>
    </row>
    <row r="123" spans="1:10" ht="12.75">
      <c r="A123" s="1">
        <v>38838</v>
      </c>
      <c r="B123">
        <v>156101.99</v>
      </c>
      <c r="C123">
        <v>23733200.27</v>
      </c>
      <c r="D123">
        <v>23889302.26</v>
      </c>
      <c r="E123">
        <v>23833780.4268166</v>
      </c>
      <c r="F123">
        <v>20</v>
      </c>
      <c r="G123">
        <v>3441908.50528397</v>
      </c>
      <c r="H123">
        <v>7.13509829789322</v>
      </c>
      <c r="I123">
        <v>724575.090739275</v>
      </c>
      <c r="J123">
        <v>0</v>
      </c>
    </row>
    <row r="124" spans="1:10" ht="12.75">
      <c r="A124" s="1">
        <v>38869</v>
      </c>
      <c r="B124">
        <v>136750.94</v>
      </c>
      <c r="C124">
        <v>22467089.57</v>
      </c>
      <c r="D124">
        <v>22603840.51</v>
      </c>
      <c r="E124">
        <v>22607659.2254094</v>
      </c>
      <c r="F124">
        <v>20</v>
      </c>
      <c r="G124">
        <v>3675130.02718969</v>
      </c>
      <c r="H124">
        <v>6.35927674417216</v>
      </c>
      <c r="I124">
        <v>763509.6883068</v>
      </c>
      <c r="J124">
        <v>0</v>
      </c>
    </row>
    <row r="125" spans="1:10" ht="12.75">
      <c r="A125" s="1">
        <v>38899</v>
      </c>
      <c r="B125">
        <v>114850.77</v>
      </c>
      <c r="C125">
        <v>22391557.5</v>
      </c>
      <c r="D125">
        <v>22506408.27</v>
      </c>
      <c r="E125">
        <v>22701900.3710969</v>
      </c>
      <c r="F125">
        <v>20</v>
      </c>
      <c r="G125">
        <v>3681560.89367529</v>
      </c>
      <c r="H125">
        <v>6.51242587810841</v>
      </c>
      <c r="I125">
        <v>1273992.06470602</v>
      </c>
      <c r="J125">
        <v>0</v>
      </c>
    </row>
    <row r="126" spans="1:10" ht="12.75">
      <c r="A126" s="1">
        <v>38930</v>
      </c>
      <c r="B126">
        <v>204855.49</v>
      </c>
      <c r="C126">
        <v>26009826.37</v>
      </c>
      <c r="D126">
        <v>26214681.86</v>
      </c>
      <c r="E126">
        <v>26215270.6976759</v>
      </c>
      <c r="F126">
        <v>20</v>
      </c>
      <c r="G126">
        <v>3612949.7915255</v>
      </c>
      <c r="H126">
        <v>7.59484467862334</v>
      </c>
      <c r="I126">
        <v>1224521.80062485</v>
      </c>
      <c r="J126">
        <v>0</v>
      </c>
    </row>
    <row r="127" spans="1:10" ht="12.75">
      <c r="A127" s="1">
        <v>38961</v>
      </c>
      <c r="B127">
        <v>118800.48</v>
      </c>
      <c r="C127">
        <v>20623691.57</v>
      </c>
      <c r="D127">
        <v>20742492.05</v>
      </c>
      <c r="E127">
        <v>20740473.123846</v>
      </c>
      <c r="F127">
        <v>20</v>
      </c>
      <c r="G127">
        <v>3543892.07266765</v>
      </c>
      <c r="H127">
        <v>6.19560284755184</v>
      </c>
      <c r="I127">
        <v>1216074.69299001</v>
      </c>
      <c r="J127">
        <v>0</v>
      </c>
    </row>
    <row r="128" spans="1:10" ht="12.75">
      <c r="A128" s="1">
        <v>38991</v>
      </c>
      <c r="B128">
        <v>104460.09</v>
      </c>
      <c r="C128">
        <v>17013325.77</v>
      </c>
      <c r="D128">
        <v>17117785.86</v>
      </c>
      <c r="E128">
        <v>17119815.5364531</v>
      </c>
      <c r="F128">
        <v>20</v>
      </c>
      <c r="G128">
        <v>3570670.68224087</v>
      </c>
      <c r="H128">
        <v>5.14265642157031</v>
      </c>
      <c r="I128">
        <v>1242916.9768857</v>
      </c>
      <c r="J128">
        <v>0</v>
      </c>
    </row>
    <row r="129" spans="1:10" ht="12.75">
      <c r="A129" s="1">
        <v>39022</v>
      </c>
      <c r="B129">
        <v>208232.84</v>
      </c>
      <c r="C129">
        <v>24631183.65</v>
      </c>
      <c r="D129">
        <v>24839416.49</v>
      </c>
      <c r="E129">
        <v>24994014.7367388</v>
      </c>
      <c r="F129">
        <v>20</v>
      </c>
      <c r="G129">
        <v>3416427.34441827</v>
      </c>
      <c r="H129">
        <v>7.66200681845489</v>
      </c>
      <c r="I129">
        <v>1182674.87094969</v>
      </c>
      <c r="J129">
        <v>0</v>
      </c>
    </row>
    <row r="130" spans="1:10" ht="12.75">
      <c r="A130" s="1">
        <v>39052</v>
      </c>
      <c r="B130">
        <v>220125.12</v>
      </c>
      <c r="C130">
        <v>26046014.65</v>
      </c>
      <c r="D130">
        <v>26266139.77</v>
      </c>
      <c r="E130">
        <v>26256114.8210434</v>
      </c>
      <c r="F130">
        <v>20</v>
      </c>
      <c r="G130">
        <v>3467063.68521418</v>
      </c>
      <c r="H130">
        <v>7.90854961309089</v>
      </c>
      <c r="I130">
        <v>1163330.34521871</v>
      </c>
      <c r="J130">
        <v>0</v>
      </c>
    </row>
    <row r="131" spans="1:10" ht="12.75">
      <c r="A131" s="1">
        <v>39083</v>
      </c>
      <c r="B131">
        <v>174301.26</v>
      </c>
      <c r="C131">
        <v>20495112.15</v>
      </c>
      <c r="D131">
        <v>20669413.41</v>
      </c>
      <c r="E131">
        <v>20662131.3153883</v>
      </c>
      <c r="F131">
        <v>20</v>
      </c>
      <c r="G131">
        <v>3397686.85699051</v>
      </c>
      <c r="H131">
        <v>6.41256676859716</v>
      </c>
      <c r="I131">
        <v>1125762.51384841</v>
      </c>
      <c r="J131">
        <v>0</v>
      </c>
    </row>
    <row r="132" spans="1:10" ht="12.75">
      <c r="A132" s="1">
        <v>39114</v>
      </c>
      <c r="B132">
        <v>202581.93</v>
      </c>
      <c r="C132">
        <v>23519421.1</v>
      </c>
      <c r="D132">
        <v>23722003.03</v>
      </c>
      <c r="E132">
        <v>23805503.090303</v>
      </c>
      <c r="F132">
        <v>20</v>
      </c>
      <c r="G132">
        <v>3152794.36833904</v>
      </c>
      <c r="H132">
        <v>7.87242493394546</v>
      </c>
      <c r="I132">
        <v>1014633.90661212</v>
      </c>
      <c r="J132">
        <v>0</v>
      </c>
    </row>
    <row r="133" spans="1:10" ht="12.75">
      <c r="A133" s="1">
        <v>39142</v>
      </c>
      <c r="B133">
        <v>188755.68</v>
      </c>
      <c r="C133">
        <v>26972307.45</v>
      </c>
      <c r="D133">
        <v>27161063.13</v>
      </c>
      <c r="E133">
        <v>27171195.4066067</v>
      </c>
      <c r="F133">
        <v>20</v>
      </c>
      <c r="G133">
        <v>3669461.81668741</v>
      </c>
      <c r="H133">
        <v>7.69398079568695</v>
      </c>
      <c r="I133">
        <v>1061573.34149282</v>
      </c>
      <c r="J133">
        <v>0</v>
      </c>
    </row>
    <row r="134" spans="1:10" ht="12.75">
      <c r="A134" s="1">
        <v>39173</v>
      </c>
      <c r="B134">
        <v>191253.58</v>
      </c>
      <c r="C134">
        <v>26629898.5</v>
      </c>
      <c r="D134">
        <v>26821152.08</v>
      </c>
      <c r="E134">
        <v>26806145.076523</v>
      </c>
      <c r="F134">
        <v>20</v>
      </c>
      <c r="G134">
        <v>3477020.82376072</v>
      </c>
      <c r="H134">
        <v>8.02087972696139</v>
      </c>
      <c r="I134">
        <v>1082620.75900196</v>
      </c>
      <c r="J134">
        <v>0</v>
      </c>
    </row>
    <row r="135" spans="1:10" ht="12.75">
      <c r="A135" s="1">
        <v>39203</v>
      </c>
      <c r="B135">
        <v>192039.97</v>
      </c>
      <c r="C135">
        <v>29250926.22</v>
      </c>
      <c r="D135">
        <v>29442966.19</v>
      </c>
      <c r="E135">
        <v>29448413.3831911</v>
      </c>
      <c r="F135">
        <v>20</v>
      </c>
      <c r="G135">
        <v>3796415.23894427</v>
      </c>
      <c r="H135">
        <v>8.06937059617021</v>
      </c>
      <c r="I135">
        <v>1186268.11679832</v>
      </c>
      <c r="J135">
        <v>0</v>
      </c>
    </row>
    <row r="136" spans="1:10" ht="12.75">
      <c r="A136" s="1">
        <v>39234</v>
      </c>
      <c r="B136">
        <v>199597.41</v>
      </c>
      <c r="C136">
        <v>27496328.53</v>
      </c>
      <c r="D136">
        <v>27695925.94</v>
      </c>
      <c r="E136">
        <v>27726303.6149094</v>
      </c>
      <c r="F136">
        <v>20</v>
      </c>
      <c r="G136">
        <v>3734417.88327433</v>
      </c>
      <c r="H136">
        <v>7.72960342089461</v>
      </c>
      <c r="I136">
        <v>1139265.63069783</v>
      </c>
      <c r="J136">
        <v>0</v>
      </c>
    </row>
    <row r="137" spans="1:10" ht="12.75">
      <c r="A137" s="1">
        <v>39264</v>
      </c>
      <c r="B137">
        <v>146590.37</v>
      </c>
      <c r="C137">
        <v>24693408.03</v>
      </c>
      <c r="D137">
        <v>24839998.4</v>
      </c>
      <c r="E137">
        <v>24841130.5195219</v>
      </c>
      <c r="F137">
        <v>20</v>
      </c>
      <c r="G137">
        <v>3729505.84384625</v>
      </c>
      <c r="H137">
        <v>6.88625076042835</v>
      </c>
      <c r="I137">
        <v>841181.933686241</v>
      </c>
      <c r="J137">
        <v>0</v>
      </c>
    </row>
    <row r="138" spans="1:10" ht="12.75">
      <c r="A138" s="1">
        <v>39295</v>
      </c>
      <c r="B138">
        <v>137723.54</v>
      </c>
      <c r="C138">
        <v>21869770.8</v>
      </c>
      <c r="D138">
        <v>22007494.34</v>
      </c>
      <c r="E138">
        <v>22000097.9244805</v>
      </c>
      <c r="F138">
        <v>20</v>
      </c>
      <c r="G138">
        <v>3431555.21772798</v>
      </c>
      <c r="H138">
        <v>6.63512861346603</v>
      </c>
      <c r="I138">
        <v>768712.289355127</v>
      </c>
      <c r="J138">
        <v>0</v>
      </c>
    </row>
    <row r="139" spans="1:10" ht="12.75">
      <c r="A139" s="1">
        <v>39326</v>
      </c>
      <c r="B139">
        <v>124894.68</v>
      </c>
      <c r="C139">
        <v>20130719.9</v>
      </c>
      <c r="D139">
        <v>20255614.58</v>
      </c>
      <c r="E139">
        <v>20255626.961807</v>
      </c>
      <c r="F139">
        <v>20</v>
      </c>
      <c r="G139">
        <v>3391712.79636815</v>
      </c>
      <c r="H139">
        <v>6.20767144706688</v>
      </c>
      <c r="I139">
        <v>799011.720858984</v>
      </c>
      <c r="J139">
        <v>0</v>
      </c>
    </row>
    <row r="140" spans="1:10" ht="12.75">
      <c r="A140" s="1">
        <v>39356</v>
      </c>
      <c r="B140">
        <v>137270.44</v>
      </c>
      <c r="C140">
        <v>24341811.37</v>
      </c>
      <c r="D140">
        <v>24479081.81</v>
      </c>
      <c r="E140">
        <v>24482475.8597868</v>
      </c>
      <c r="F140">
        <v>20</v>
      </c>
      <c r="G140">
        <v>3763404.4690297</v>
      </c>
      <c r="H140">
        <v>6.74764263594392</v>
      </c>
      <c r="I140">
        <v>911632.591739861</v>
      </c>
      <c r="J140">
        <v>0</v>
      </c>
    </row>
    <row r="141" spans="1:10" ht="12.75">
      <c r="A141" s="1">
        <v>39387</v>
      </c>
      <c r="B141">
        <v>146265.28</v>
      </c>
      <c r="C141">
        <v>25863878.36</v>
      </c>
      <c r="D141">
        <v>26010143.64</v>
      </c>
      <c r="E141">
        <v>26014856.2908365</v>
      </c>
      <c r="F141">
        <v>20</v>
      </c>
      <c r="G141">
        <v>3401532.91426586</v>
      </c>
      <c r="H141">
        <v>7.89801022202045</v>
      </c>
      <c r="I141">
        <v>850485.436574226</v>
      </c>
      <c r="J141">
        <v>0</v>
      </c>
    </row>
    <row r="142" spans="1:10" ht="12.75">
      <c r="A142" s="1">
        <v>39417</v>
      </c>
      <c r="B142">
        <v>162557.27</v>
      </c>
      <c r="C142">
        <v>27563177.39</v>
      </c>
      <c r="D142">
        <v>27725734.66</v>
      </c>
      <c r="E142">
        <v>28493447.3245547</v>
      </c>
      <c r="F142">
        <v>20</v>
      </c>
      <c r="G142">
        <v>3642482.6363187</v>
      </c>
      <c r="H142">
        <v>8.0657706671004</v>
      </c>
      <c r="I142">
        <v>885982.278887174</v>
      </c>
      <c r="J142">
        <v>0</v>
      </c>
    </row>
    <row r="143" spans="1:10" ht="12.75">
      <c r="A143" s="1">
        <v>39448</v>
      </c>
      <c r="B143">
        <v>192388.23</v>
      </c>
      <c r="C143">
        <v>28506824.03</v>
      </c>
      <c r="D143">
        <v>28699212.26</v>
      </c>
      <c r="E143">
        <v>28703617.8131893</v>
      </c>
      <c r="F143">
        <v>20</v>
      </c>
      <c r="G143">
        <v>3630326.76538832</v>
      </c>
      <c r="H143">
        <v>8.14571961623551</v>
      </c>
      <c r="I143">
        <v>868006.13297916</v>
      </c>
      <c r="J143">
        <v>0</v>
      </c>
    </row>
    <row r="144" spans="1:10" ht="12.75">
      <c r="A144" s="1">
        <v>39479</v>
      </c>
      <c r="B144">
        <v>159735.97</v>
      </c>
      <c r="C144">
        <v>29874994.32</v>
      </c>
      <c r="D144">
        <v>30034730.29</v>
      </c>
      <c r="E144">
        <v>29994936.6396235</v>
      </c>
      <c r="F144">
        <v>20</v>
      </c>
      <c r="G144">
        <v>3460603.67572879</v>
      </c>
      <c r="H144">
        <v>8.88812192672849</v>
      </c>
      <c r="I144">
        <v>763330.770338722</v>
      </c>
      <c r="J144">
        <v>0</v>
      </c>
    </row>
    <row r="145" spans="1:10" ht="12.75">
      <c r="A145" s="1">
        <v>39508</v>
      </c>
      <c r="B145">
        <v>189815.42</v>
      </c>
      <c r="C145">
        <v>35934600.89</v>
      </c>
      <c r="D145">
        <v>36124416.31</v>
      </c>
      <c r="E145">
        <v>36139973.9116409</v>
      </c>
      <c r="F145">
        <v>20</v>
      </c>
      <c r="G145">
        <v>3706751.50065463</v>
      </c>
      <c r="H145">
        <v>9.99717651966118</v>
      </c>
      <c r="I145">
        <v>917075.154922352</v>
      </c>
      <c r="J145">
        <v>0</v>
      </c>
    </row>
    <row r="146" spans="1:10" ht="12.75">
      <c r="A146" s="1">
        <v>39539</v>
      </c>
      <c r="B146">
        <v>184326.88</v>
      </c>
      <c r="C146">
        <v>37708858.86</v>
      </c>
      <c r="D146">
        <v>37893185.74</v>
      </c>
      <c r="E146">
        <v>37894165.1678761</v>
      </c>
      <c r="F146">
        <v>20</v>
      </c>
      <c r="G146">
        <v>3560296.99905066</v>
      </c>
      <c r="H146">
        <v>10.9222580725405</v>
      </c>
      <c r="I146">
        <v>992317.47064685</v>
      </c>
      <c r="J146">
        <v>0</v>
      </c>
    </row>
    <row r="147" spans="1:10" ht="12.75">
      <c r="A147" s="1">
        <v>39569</v>
      </c>
      <c r="B147">
        <v>205304.76</v>
      </c>
      <c r="C147">
        <v>50468463.63</v>
      </c>
      <c r="D147">
        <v>50673768.39</v>
      </c>
      <c r="E147">
        <v>50731950.7711872</v>
      </c>
      <c r="F147">
        <v>20</v>
      </c>
      <c r="G147">
        <v>4258179.0559612</v>
      </c>
      <c r="H147">
        <v>12.1258585774688</v>
      </c>
      <c r="I147">
        <v>902126.25893793</v>
      </c>
      <c r="J147">
        <v>0</v>
      </c>
    </row>
    <row r="148" spans="1:10" ht="12.75">
      <c r="A148" s="1">
        <v>39600</v>
      </c>
      <c r="B148">
        <v>232687.22</v>
      </c>
      <c r="C148">
        <v>55342382.26</v>
      </c>
      <c r="D148">
        <v>55575069.48</v>
      </c>
      <c r="E148">
        <v>36877012.3154201</v>
      </c>
      <c r="F148">
        <v>20</v>
      </c>
      <c r="G148">
        <v>4289944.45240376</v>
      </c>
      <c r="H148">
        <v>8.80401152410407</v>
      </c>
      <c r="I148">
        <v>891708.081308939</v>
      </c>
      <c r="J148">
        <v>0</v>
      </c>
    </row>
    <row r="149" spans="1:10" ht="12.75">
      <c r="A149" s="1">
        <v>39630</v>
      </c>
      <c r="B149">
        <v>276626.48</v>
      </c>
      <c r="C149">
        <v>54037838.62</v>
      </c>
      <c r="D149">
        <v>54314465.1</v>
      </c>
      <c r="E149">
        <v>54316156.2106729</v>
      </c>
      <c r="F149">
        <v>20</v>
      </c>
      <c r="G149">
        <v>4377199.25610701</v>
      </c>
      <c r="H149">
        <v>12.6357969882875</v>
      </c>
      <c r="I149">
        <v>993244.966778387</v>
      </c>
      <c r="J149">
        <v>0</v>
      </c>
    </row>
    <row r="150" spans="1:10" ht="12.75">
      <c r="A150" s="1">
        <v>39661</v>
      </c>
      <c r="B150">
        <v>92016.15</v>
      </c>
      <c r="C150">
        <v>36955748.56</v>
      </c>
      <c r="D150">
        <v>37047764.71</v>
      </c>
      <c r="E150">
        <v>37047528.630062</v>
      </c>
      <c r="F150">
        <v>20</v>
      </c>
      <c r="G150">
        <v>3966571.30484794</v>
      </c>
      <c r="H150">
        <v>9.54012743981182</v>
      </c>
      <c r="I150">
        <v>794067.117288068</v>
      </c>
      <c r="J150">
        <v>0</v>
      </c>
    </row>
    <row r="151" spans="1:10" ht="12.75">
      <c r="A151" s="1">
        <v>39692</v>
      </c>
      <c r="B151">
        <v>69222.5</v>
      </c>
      <c r="C151">
        <v>13152578.74</v>
      </c>
      <c r="D151">
        <v>13221801.24</v>
      </c>
      <c r="E151">
        <v>13082818.4686124</v>
      </c>
      <c r="F151">
        <v>20</v>
      </c>
      <c r="G151">
        <v>1523215.85447868</v>
      </c>
      <c r="H151">
        <v>8.81739213479001</v>
      </c>
      <c r="I151">
        <v>347973.026255269</v>
      </c>
      <c r="J151">
        <v>0</v>
      </c>
    </row>
    <row r="152" spans="1:10" ht="12.75">
      <c r="A152" s="1">
        <v>39722</v>
      </c>
      <c r="B152">
        <v>89380</v>
      </c>
      <c r="C152">
        <v>25216175.23</v>
      </c>
      <c r="D152">
        <v>25305555.23</v>
      </c>
      <c r="E152">
        <v>25392671.7218215</v>
      </c>
      <c r="F152">
        <v>20</v>
      </c>
      <c r="G152">
        <v>3501945.22743933</v>
      </c>
      <c r="H152">
        <v>7.43821782226711</v>
      </c>
      <c r="I152">
        <v>655559.681521047</v>
      </c>
      <c r="J152">
        <v>0</v>
      </c>
    </row>
    <row r="153" ht="12.75">
      <c r="A153" s="1"/>
    </row>
    <row r="154" spans="4:7" ht="12.75">
      <c r="D154" s="28">
        <f>SUM(D95:D153)</f>
        <v>1507745118.7800002</v>
      </c>
      <c r="F154" s="23"/>
      <c r="G154" s="78">
        <f>SUM(G95:G153)</f>
        <v>199227356.28797403</v>
      </c>
    </row>
    <row r="155" spans="4:7" ht="12.75">
      <c r="D155" s="28">
        <f>+Z96+Z97+Z98+Z99+Z100</f>
        <v>1507745118.7800002</v>
      </c>
      <c r="G155" s="78">
        <f>+Z105+Z106+Z107+Z108+Z109</f>
        <v>199227356.28797403</v>
      </c>
    </row>
    <row r="156" ht="15.75">
      <c r="A156" s="40" t="s">
        <v>2</v>
      </c>
    </row>
    <row r="157" ht="12.75">
      <c r="M157" s="10" t="s">
        <v>87</v>
      </c>
    </row>
    <row r="158" spans="1:10" ht="12.75">
      <c r="A158" s="14" t="s">
        <v>76</v>
      </c>
      <c r="B158" s="14" t="s">
        <v>77</v>
      </c>
      <c r="C158" s="14" t="s">
        <v>78</v>
      </c>
      <c r="D158" s="83" t="s">
        <v>7</v>
      </c>
      <c r="E158" s="14" t="s">
        <v>79</v>
      </c>
      <c r="F158" s="14" t="s">
        <v>80</v>
      </c>
      <c r="G158" s="79" t="s">
        <v>81</v>
      </c>
      <c r="H158" s="14" t="s">
        <v>82</v>
      </c>
      <c r="I158" s="14" t="s">
        <v>83</v>
      </c>
      <c r="J158" s="14" t="s">
        <v>84</v>
      </c>
    </row>
    <row r="159" spans="1:25" ht="12.75">
      <c r="A159" s="1">
        <v>37987</v>
      </c>
      <c r="B159">
        <v>2394.53</v>
      </c>
      <c r="C159">
        <v>1295243.95</v>
      </c>
      <c r="D159" s="28">
        <v>1297638.48</v>
      </c>
      <c r="E159">
        <v>1297298.39611493</v>
      </c>
      <c r="F159">
        <v>50</v>
      </c>
      <c r="G159" s="78">
        <v>202396.636995676</v>
      </c>
      <c r="H159">
        <v>6.4126850112469</v>
      </c>
      <c r="I159">
        <v>607.484274016</v>
      </c>
      <c r="J159">
        <v>0</v>
      </c>
      <c r="N159" s="9" t="s">
        <v>23</v>
      </c>
      <c r="O159" s="9" t="s">
        <v>24</v>
      </c>
      <c r="P159" s="9" t="s">
        <v>25</v>
      </c>
      <c r="Q159" s="9" t="s">
        <v>26</v>
      </c>
      <c r="R159" s="9" t="s">
        <v>27</v>
      </c>
      <c r="S159" s="9" t="s">
        <v>28</v>
      </c>
      <c r="T159" s="9" t="s">
        <v>29</v>
      </c>
      <c r="U159" s="9" t="s">
        <v>30</v>
      </c>
      <c r="V159" s="9" t="s">
        <v>31</v>
      </c>
      <c r="W159" s="9" t="s">
        <v>32</v>
      </c>
      <c r="X159" s="9" t="s">
        <v>33</v>
      </c>
      <c r="Y159" s="9" t="s">
        <v>34</v>
      </c>
    </row>
    <row r="160" spans="1:26" ht="12.75">
      <c r="A160" s="1">
        <v>38018</v>
      </c>
      <c r="B160">
        <v>3894.2</v>
      </c>
      <c r="C160">
        <v>1108562.83</v>
      </c>
      <c r="D160" s="28">
        <v>1112457.03</v>
      </c>
      <c r="E160">
        <v>1113346.52064906</v>
      </c>
      <c r="F160">
        <v>50</v>
      </c>
      <c r="G160" s="78">
        <v>207869.61792387</v>
      </c>
      <c r="H160">
        <v>5.35886647309185</v>
      </c>
      <c r="I160">
        <v>599.005617577</v>
      </c>
      <c r="J160">
        <v>0</v>
      </c>
      <c r="M160">
        <v>2004</v>
      </c>
      <c r="N160">
        <v>1297638.48</v>
      </c>
      <c r="O160">
        <v>1112457.03</v>
      </c>
      <c r="P160">
        <v>1124707.47</v>
      </c>
      <c r="Q160">
        <v>1123631.61</v>
      </c>
      <c r="R160">
        <v>1254603.46</v>
      </c>
      <c r="S160">
        <v>1210573.11</v>
      </c>
      <c r="T160">
        <v>1309700.83</v>
      </c>
      <c r="U160">
        <v>1325793.36</v>
      </c>
      <c r="V160">
        <v>1130468.65</v>
      </c>
      <c r="W160">
        <v>1421334.91</v>
      </c>
      <c r="X160">
        <v>1388108.66</v>
      </c>
      <c r="Y160">
        <v>1139523.23</v>
      </c>
      <c r="Z160" s="28">
        <f>SUM(N160:Y160)</f>
        <v>14838540.8</v>
      </c>
    </row>
    <row r="161" spans="1:26" ht="12.75">
      <c r="A161" s="1">
        <v>38047</v>
      </c>
      <c r="B161">
        <v>-1364.14</v>
      </c>
      <c r="C161">
        <v>1126071.61</v>
      </c>
      <c r="D161" s="28">
        <v>1124707.47</v>
      </c>
      <c r="E161">
        <v>1124611.88959843</v>
      </c>
      <c r="F161">
        <v>50</v>
      </c>
      <c r="G161" s="78">
        <v>117553.055439106</v>
      </c>
      <c r="H161">
        <v>9.57068063821397</v>
      </c>
      <c r="I161">
        <v>450.862055508</v>
      </c>
      <c r="J161">
        <v>0</v>
      </c>
      <c r="M161">
        <v>2005</v>
      </c>
      <c r="N161">
        <v>987927.33</v>
      </c>
      <c r="O161">
        <v>911752.17</v>
      </c>
      <c r="P161">
        <v>1141508.8</v>
      </c>
      <c r="Q161">
        <v>1070490.58</v>
      </c>
      <c r="R161">
        <v>994797.17</v>
      </c>
      <c r="S161">
        <v>979611.51</v>
      </c>
      <c r="T161">
        <v>1057589.36</v>
      </c>
      <c r="U161">
        <v>1111822.39</v>
      </c>
      <c r="V161">
        <v>367970.38</v>
      </c>
      <c r="W161">
        <v>341114.27</v>
      </c>
      <c r="X161">
        <v>536586.6</v>
      </c>
      <c r="Y161">
        <v>963070.66</v>
      </c>
      <c r="Z161" s="28">
        <f>SUM(N161:Y161)</f>
        <v>10464241.219999999</v>
      </c>
    </row>
    <row r="162" spans="1:26" ht="12.75">
      <c r="A162" s="1">
        <v>38078</v>
      </c>
      <c r="B162">
        <v>89308.97</v>
      </c>
      <c r="C162">
        <v>1034322.64</v>
      </c>
      <c r="D162" s="28">
        <v>1123631.61</v>
      </c>
      <c r="E162">
        <v>1124081.06824011</v>
      </c>
      <c r="F162">
        <v>50</v>
      </c>
      <c r="G162" s="78">
        <v>187504.629687554</v>
      </c>
      <c r="H162">
        <v>5.99602149174864</v>
      </c>
      <c r="I162">
        <v>200.721168835</v>
      </c>
      <c r="J162">
        <v>0</v>
      </c>
      <c r="M162">
        <v>2006</v>
      </c>
      <c r="N162">
        <v>905461.43</v>
      </c>
      <c r="O162">
        <v>726668.16</v>
      </c>
      <c r="P162">
        <v>843111.23</v>
      </c>
      <c r="Q162">
        <v>891182.97</v>
      </c>
      <c r="R162">
        <v>1056011.52</v>
      </c>
      <c r="S162">
        <v>1371316.34</v>
      </c>
      <c r="T162">
        <v>1674534.82</v>
      </c>
      <c r="U162">
        <v>1561055.42</v>
      </c>
      <c r="V162">
        <v>1359323.88</v>
      </c>
      <c r="W162">
        <v>1286966.21</v>
      </c>
      <c r="X162">
        <v>1218890.06</v>
      </c>
      <c r="Y162">
        <v>1171698.86</v>
      </c>
      <c r="Z162" s="28">
        <f>SUM(N162:Y162)</f>
        <v>14066220.9</v>
      </c>
    </row>
    <row r="163" spans="1:26" ht="12.75">
      <c r="A163" s="1">
        <v>38108</v>
      </c>
      <c r="B163">
        <v>7596.17</v>
      </c>
      <c r="C163">
        <v>1247007.29</v>
      </c>
      <c r="D163" s="28">
        <v>1254603.46</v>
      </c>
      <c r="E163">
        <v>1254603.44957153</v>
      </c>
      <c r="F163">
        <v>50</v>
      </c>
      <c r="G163" s="78">
        <v>196468.560773203</v>
      </c>
      <c r="H163">
        <v>6.38689984195375</v>
      </c>
      <c r="I163">
        <v>221.570179719</v>
      </c>
      <c r="J163">
        <v>0</v>
      </c>
      <c r="M163">
        <v>2007</v>
      </c>
      <c r="N163">
        <v>1125442.15</v>
      </c>
      <c r="O163">
        <v>1181345.76</v>
      </c>
      <c r="P163">
        <v>1371278.42</v>
      </c>
      <c r="Q163">
        <v>1129298.36</v>
      </c>
      <c r="R163">
        <v>1266061.37</v>
      </c>
      <c r="S163">
        <v>1301165.39</v>
      </c>
      <c r="T163">
        <v>1374366.35</v>
      </c>
      <c r="U163">
        <v>1157268.93</v>
      </c>
      <c r="V163">
        <v>1558603</v>
      </c>
      <c r="W163">
        <v>1889038.21</v>
      </c>
      <c r="X163">
        <v>2273999.31</v>
      </c>
      <c r="Y163">
        <v>2212815.52</v>
      </c>
      <c r="Z163" s="28">
        <f>SUM(N163:Y163)</f>
        <v>17840682.770000003</v>
      </c>
    </row>
    <row r="164" spans="1:26" ht="12.75">
      <c r="A164" s="1">
        <v>38139</v>
      </c>
      <c r="B164">
        <v>5734.81</v>
      </c>
      <c r="C164">
        <v>1204838.3</v>
      </c>
      <c r="D164" s="28">
        <v>1210573.11</v>
      </c>
      <c r="E164">
        <v>1198508.82964906</v>
      </c>
      <c r="F164">
        <v>50</v>
      </c>
      <c r="G164" s="78">
        <v>199993.914300758</v>
      </c>
      <c r="H164">
        <v>5.99337125797575</v>
      </c>
      <c r="I164">
        <v>128.948091161</v>
      </c>
      <c r="J164">
        <v>0</v>
      </c>
      <c r="M164">
        <v>2008</v>
      </c>
      <c r="N164">
        <v>2259556.75</v>
      </c>
      <c r="O164">
        <v>1885651.92</v>
      </c>
      <c r="P164">
        <v>1889751.65</v>
      </c>
      <c r="Q164">
        <v>2062364.69</v>
      </c>
      <c r="R164">
        <v>3144004.36</v>
      </c>
      <c r="S164">
        <v>3112422.88</v>
      </c>
      <c r="T164">
        <v>3500613.99</v>
      </c>
      <c r="U164">
        <v>2444398.85</v>
      </c>
      <c r="V164">
        <v>524201.76</v>
      </c>
      <c r="W164">
        <v>783460.85</v>
      </c>
      <c r="Z164" s="28">
        <f>SUM(N164:Y164)</f>
        <v>21606427.700000007</v>
      </c>
    </row>
    <row r="165" spans="1:10" ht="12.75">
      <c r="A165" s="1">
        <v>38169</v>
      </c>
      <c r="B165">
        <v>3512.42</v>
      </c>
      <c r="C165">
        <v>1306188.41</v>
      </c>
      <c r="D165" s="28">
        <v>1309700.83</v>
      </c>
      <c r="E165">
        <v>1309599.46048348</v>
      </c>
      <c r="F165">
        <v>50</v>
      </c>
      <c r="G165" s="78">
        <v>163648.102208846</v>
      </c>
      <c r="H165">
        <v>8.00483888862183</v>
      </c>
      <c r="I165">
        <v>377.232127047</v>
      </c>
      <c r="J165">
        <v>0</v>
      </c>
    </row>
    <row r="166" spans="1:13" ht="12.75">
      <c r="A166" s="1">
        <v>38200</v>
      </c>
      <c r="B166">
        <v>3555.15</v>
      </c>
      <c r="C166">
        <v>1322238.21</v>
      </c>
      <c r="D166" s="28">
        <v>1325793.36</v>
      </c>
      <c r="E166">
        <v>1330300.11120294</v>
      </c>
      <c r="F166">
        <v>50</v>
      </c>
      <c r="G166" s="78">
        <v>192419.059069791</v>
      </c>
      <c r="H166">
        <v>6.93155280348889</v>
      </c>
      <c r="I166">
        <v>3462.757136966</v>
      </c>
      <c r="J166">
        <v>0</v>
      </c>
      <c r="M166" s="10" t="s">
        <v>88</v>
      </c>
    </row>
    <row r="167" spans="1:10" ht="12.75">
      <c r="A167" s="1">
        <v>38231</v>
      </c>
      <c r="B167">
        <v>2968.99</v>
      </c>
      <c r="C167">
        <v>1127499.66</v>
      </c>
      <c r="D167" s="28">
        <v>1130468.65</v>
      </c>
      <c r="E167">
        <v>1130471.73631903</v>
      </c>
      <c r="F167">
        <v>50</v>
      </c>
      <c r="G167" s="78">
        <v>169816.85131198</v>
      </c>
      <c r="H167">
        <v>6.660539555768</v>
      </c>
      <c r="I167">
        <v>600.119080385</v>
      </c>
      <c r="J167">
        <v>0</v>
      </c>
    </row>
    <row r="168" spans="1:25" ht="12.75">
      <c r="A168" s="1">
        <v>38261</v>
      </c>
      <c r="B168">
        <v>4268.44</v>
      </c>
      <c r="C168">
        <v>1417066.47</v>
      </c>
      <c r="D168" s="28">
        <v>1421334.91</v>
      </c>
      <c r="E168">
        <v>1421283.87030016</v>
      </c>
      <c r="F168">
        <v>50</v>
      </c>
      <c r="G168" s="78">
        <v>185917.285276785</v>
      </c>
      <c r="H168">
        <v>7.64764426303231</v>
      </c>
      <c r="I168">
        <v>545.389845379</v>
      </c>
      <c r="J168">
        <v>0</v>
      </c>
      <c r="N168" s="9" t="s">
        <v>23</v>
      </c>
      <c r="O168" s="9" t="s">
        <v>24</v>
      </c>
      <c r="P168" s="9" t="s">
        <v>25</v>
      </c>
      <c r="Q168" s="9" t="s">
        <v>26</v>
      </c>
      <c r="R168" s="9" t="s">
        <v>27</v>
      </c>
      <c r="S168" s="9" t="s">
        <v>28</v>
      </c>
      <c r="T168" s="9" t="s">
        <v>29</v>
      </c>
      <c r="U168" s="9" t="s">
        <v>30</v>
      </c>
      <c r="V168" s="9" t="s">
        <v>31</v>
      </c>
      <c r="W168" s="9" t="s">
        <v>32</v>
      </c>
      <c r="X168" s="9" t="s">
        <v>33</v>
      </c>
      <c r="Y168" s="9" t="s">
        <v>34</v>
      </c>
    </row>
    <row r="169" spans="1:26" ht="12.75">
      <c r="A169" s="1">
        <v>38292</v>
      </c>
      <c r="B169">
        <v>3219.79</v>
      </c>
      <c r="C169">
        <v>1384888.87</v>
      </c>
      <c r="D169" s="28">
        <v>1388108.66</v>
      </c>
      <c r="E169">
        <v>1387985.22907388</v>
      </c>
      <c r="F169">
        <v>50</v>
      </c>
      <c r="G169" s="78">
        <v>205341.987704698</v>
      </c>
      <c r="H169">
        <v>6.76179489645433</v>
      </c>
      <c r="I169">
        <v>495.175415536</v>
      </c>
      <c r="J169">
        <v>0</v>
      </c>
      <c r="M169">
        <v>2004</v>
      </c>
      <c r="N169">
        <v>202396.636995676</v>
      </c>
      <c r="O169">
        <v>207869.61792387</v>
      </c>
      <c r="P169">
        <v>117553.055439106</v>
      </c>
      <c r="Q169">
        <v>187504.629687554</v>
      </c>
      <c r="R169">
        <v>196468.560773203</v>
      </c>
      <c r="S169">
        <v>199993.914300758</v>
      </c>
      <c r="T169">
        <v>163648.102208846</v>
      </c>
      <c r="U169">
        <v>192419.059069791</v>
      </c>
      <c r="V169">
        <v>169816.85131198</v>
      </c>
      <c r="W169">
        <v>185917.285276785</v>
      </c>
      <c r="X169">
        <v>205341.987704698</v>
      </c>
      <c r="Y169">
        <v>157007.067945307</v>
      </c>
      <c r="Z169" s="28">
        <f>SUM(N169:Y169)</f>
        <v>2185936.768637574</v>
      </c>
    </row>
    <row r="170" spans="1:26" ht="12.75">
      <c r="A170" s="1">
        <v>38322</v>
      </c>
      <c r="B170">
        <v>3873.92</v>
      </c>
      <c r="C170">
        <v>1135649.31</v>
      </c>
      <c r="D170" s="28">
        <v>1139523.23</v>
      </c>
      <c r="E170">
        <v>1139523.60521233</v>
      </c>
      <c r="F170">
        <v>50</v>
      </c>
      <c r="G170" s="78">
        <v>157007.067945307</v>
      </c>
      <c r="H170">
        <v>7.26040285322898</v>
      </c>
      <c r="I170">
        <v>410.958874886</v>
      </c>
      <c r="J170">
        <v>0</v>
      </c>
      <c r="M170">
        <v>2005</v>
      </c>
      <c r="N170">
        <v>75863.331130589</v>
      </c>
      <c r="O170">
        <v>104452.280076505</v>
      </c>
      <c r="P170">
        <v>97086.912026969</v>
      </c>
      <c r="Q170">
        <v>99100.186844941</v>
      </c>
      <c r="R170">
        <v>101803.177701041</v>
      </c>
      <c r="S170">
        <v>111646.939223499</v>
      </c>
      <c r="T170">
        <v>97575.238948246</v>
      </c>
      <c r="U170">
        <v>88851.28581894</v>
      </c>
      <c r="V170">
        <v>17989.347598212</v>
      </c>
      <c r="W170">
        <v>48287.432499511</v>
      </c>
      <c r="X170">
        <v>133157.61802436</v>
      </c>
      <c r="Y170">
        <v>124074.641150272</v>
      </c>
      <c r="Z170" s="28">
        <f>SUM(N170:Y170)</f>
        <v>1099888.3910430851</v>
      </c>
    </row>
    <row r="171" spans="1:26" ht="12.75">
      <c r="A171" s="1">
        <v>38353</v>
      </c>
      <c r="B171">
        <v>3846.77</v>
      </c>
      <c r="C171">
        <v>984080.56</v>
      </c>
      <c r="D171">
        <v>987927.33</v>
      </c>
      <c r="E171">
        <v>987917.356789866</v>
      </c>
      <c r="F171">
        <v>50</v>
      </c>
      <c r="G171">
        <v>75863.331130589</v>
      </c>
      <c r="H171">
        <v>13.0311242840259</v>
      </c>
      <c r="I171">
        <v>667.139773054</v>
      </c>
      <c r="J171">
        <v>0</v>
      </c>
      <c r="M171">
        <v>2006</v>
      </c>
      <c r="N171">
        <v>93695.286434991</v>
      </c>
      <c r="O171">
        <v>78823.152015365</v>
      </c>
      <c r="P171">
        <v>58866.626459587</v>
      </c>
      <c r="Q171">
        <v>59288.843747695</v>
      </c>
      <c r="R171">
        <v>75631.316814859</v>
      </c>
      <c r="S171">
        <v>217078.023070649</v>
      </c>
      <c r="T171">
        <v>144437.990829683</v>
      </c>
      <c r="U171">
        <v>143698.766966477</v>
      </c>
      <c r="V171">
        <v>127503.222036071</v>
      </c>
      <c r="W171">
        <v>132689.848022174</v>
      </c>
      <c r="X171">
        <v>143456.290284446</v>
      </c>
      <c r="Y171">
        <v>121099.309865857</v>
      </c>
      <c r="Z171" s="28">
        <f>SUM(N171:Y171)</f>
        <v>1396268.6765478542</v>
      </c>
    </row>
    <row r="172" spans="1:26" ht="12.75">
      <c r="A172" s="1">
        <v>38384</v>
      </c>
      <c r="B172">
        <v>3408.5</v>
      </c>
      <c r="C172">
        <v>908343.67</v>
      </c>
      <c r="D172">
        <v>911752.17</v>
      </c>
      <c r="E172">
        <v>903140.334447602</v>
      </c>
      <c r="F172">
        <v>50</v>
      </c>
      <c r="G172">
        <v>104452.280076505</v>
      </c>
      <c r="H172">
        <v>8.65059119893143</v>
      </c>
      <c r="I172">
        <v>433.640290533</v>
      </c>
      <c r="J172">
        <v>0</v>
      </c>
      <c r="M172">
        <v>2007</v>
      </c>
      <c r="N172">
        <v>139120.882682106</v>
      </c>
      <c r="O172">
        <v>169774.210306122</v>
      </c>
      <c r="P172">
        <v>173028.469202971</v>
      </c>
      <c r="Q172">
        <v>131350.445100589</v>
      </c>
      <c r="R172">
        <v>102105.798080168</v>
      </c>
      <c r="S172">
        <v>90077.37311153</v>
      </c>
      <c r="T172">
        <v>91535.47515295</v>
      </c>
      <c r="U172">
        <v>128014.874093674</v>
      </c>
      <c r="V172">
        <v>81542.071328382</v>
      </c>
      <c r="W172">
        <v>83392.381094527</v>
      </c>
      <c r="X172">
        <v>91666.852583602</v>
      </c>
      <c r="Y172">
        <v>115205.802417513</v>
      </c>
      <c r="Z172" s="28">
        <f>SUM(N172:Y172)</f>
        <v>1396814.635154134</v>
      </c>
    </row>
    <row r="173" spans="1:26" ht="12.75">
      <c r="A173" s="1">
        <v>38412</v>
      </c>
      <c r="B173">
        <v>6828.65</v>
      </c>
      <c r="C173">
        <v>1134680.15</v>
      </c>
      <c r="D173">
        <v>1141508.8</v>
      </c>
      <c r="E173">
        <v>1141510.985514</v>
      </c>
      <c r="F173">
        <v>50</v>
      </c>
      <c r="G173">
        <v>97086.912026969</v>
      </c>
      <c r="H173">
        <v>11.7619632925835</v>
      </c>
      <c r="I173">
        <v>421.709937492</v>
      </c>
      <c r="J173">
        <v>0</v>
      </c>
      <c r="M173">
        <v>2008</v>
      </c>
      <c r="N173">
        <v>117169.712385187</v>
      </c>
      <c r="O173">
        <v>123731.283187121</v>
      </c>
      <c r="P173">
        <v>115514.076453097</v>
      </c>
      <c r="Q173">
        <v>159698.730227761</v>
      </c>
      <c r="R173">
        <v>141743.872432813</v>
      </c>
      <c r="S173">
        <v>129972.825264872</v>
      </c>
      <c r="T173">
        <v>181554.967378467</v>
      </c>
      <c r="U173">
        <v>83013.109957104</v>
      </c>
      <c r="V173">
        <v>16712.696582197</v>
      </c>
      <c r="W173">
        <v>38585.820234414</v>
      </c>
      <c r="Z173" s="28">
        <f>SUM(N173:Y173)</f>
        <v>1107697.094103033</v>
      </c>
    </row>
    <row r="174" spans="1:10" ht="12.75">
      <c r="A174" s="1">
        <v>38443</v>
      </c>
      <c r="B174">
        <v>3784.04</v>
      </c>
      <c r="C174">
        <v>1066706.54</v>
      </c>
      <c r="D174">
        <v>1070490.58</v>
      </c>
      <c r="E174">
        <v>1070490.7955953</v>
      </c>
      <c r="F174">
        <v>50</v>
      </c>
      <c r="G174">
        <v>99100.186844941</v>
      </c>
      <c r="H174">
        <v>10.8070143273744</v>
      </c>
      <c r="I174">
        <v>486.343483457</v>
      </c>
      <c r="J174">
        <v>0</v>
      </c>
    </row>
    <row r="175" spans="1:10" ht="12.75">
      <c r="A175" s="1">
        <v>38473</v>
      </c>
      <c r="B175">
        <v>3381.61</v>
      </c>
      <c r="C175">
        <v>991415.56</v>
      </c>
      <c r="D175">
        <v>994797.17</v>
      </c>
      <c r="E175">
        <v>994794.381448443</v>
      </c>
      <c r="F175">
        <v>50</v>
      </c>
      <c r="G175">
        <v>101803.177701041</v>
      </c>
      <c r="H175">
        <v>9.78151258596431</v>
      </c>
      <c r="I175">
        <v>994.682525451</v>
      </c>
      <c r="J175">
        <v>0</v>
      </c>
    </row>
    <row r="176" spans="1:10" ht="12.75">
      <c r="A176" s="1">
        <v>38504</v>
      </c>
      <c r="B176">
        <v>2995.03</v>
      </c>
      <c r="C176">
        <v>976616.48</v>
      </c>
      <c r="D176">
        <v>979611.51</v>
      </c>
      <c r="E176">
        <v>979611.375129082</v>
      </c>
      <c r="F176">
        <v>50</v>
      </c>
      <c r="G176">
        <v>111646.939223499</v>
      </c>
      <c r="H176">
        <v>8.78287341895982</v>
      </c>
      <c r="I176">
        <v>969.55968521</v>
      </c>
      <c r="J176">
        <v>0</v>
      </c>
    </row>
    <row r="177" spans="1:10" ht="12.75">
      <c r="A177" s="1">
        <v>38534</v>
      </c>
      <c r="B177">
        <v>3964.86</v>
      </c>
      <c r="C177">
        <v>1053624.5</v>
      </c>
      <c r="D177">
        <v>1057589.36</v>
      </c>
      <c r="E177">
        <v>1057611.44831734</v>
      </c>
      <c r="F177">
        <v>50</v>
      </c>
      <c r="G177">
        <v>97575.238948246</v>
      </c>
      <c r="H177">
        <v>10.8403093240956</v>
      </c>
      <c r="I177">
        <v>134.324254188</v>
      </c>
      <c r="J177">
        <v>0</v>
      </c>
    </row>
    <row r="178" spans="1:10" ht="12.75">
      <c r="A178" s="1">
        <v>38565</v>
      </c>
      <c r="B178">
        <v>4042.81</v>
      </c>
      <c r="C178">
        <v>1107779.58</v>
      </c>
      <c r="D178">
        <v>1111822.39</v>
      </c>
      <c r="E178">
        <v>1111804.25881803</v>
      </c>
      <c r="F178">
        <v>50</v>
      </c>
      <c r="G178">
        <v>88851.28581894</v>
      </c>
      <c r="H178">
        <v>12.5173991219788</v>
      </c>
      <c r="I178">
        <v>382.748278665</v>
      </c>
      <c r="J178">
        <v>0</v>
      </c>
    </row>
    <row r="179" spans="1:10" ht="12.75">
      <c r="A179" s="1">
        <v>38596</v>
      </c>
      <c r="B179">
        <v>3167.57</v>
      </c>
      <c r="C179">
        <v>364802.81</v>
      </c>
      <c r="D179">
        <v>367970.38</v>
      </c>
      <c r="E179">
        <v>358495.674316594</v>
      </c>
      <c r="F179">
        <v>50</v>
      </c>
      <c r="G179">
        <v>17989.347598212</v>
      </c>
      <c r="H179">
        <v>19.9294186723964</v>
      </c>
      <c r="I179">
        <v>21.565611443</v>
      </c>
      <c r="J179">
        <v>0</v>
      </c>
    </row>
    <row r="180" spans="1:10" ht="12.75">
      <c r="A180" s="1">
        <v>38626</v>
      </c>
      <c r="B180">
        <v>3548.03</v>
      </c>
      <c r="C180">
        <v>337566.24</v>
      </c>
      <c r="D180">
        <v>341114.27</v>
      </c>
      <c r="E180">
        <v>362456.30138388</v>
      </c>
      <c r="F180">
        <v>50</v>
      </c>
      <c r="G180">
        <v>48287.432499511</v>
      </c>
      <c r="H180">
        <v>7.5070547902371</v>
      </c>
      <c r="I180">
        <v>40.100069825</v>
      </c>
      <c r="J180">
        <v>0</v>
      </c>
    </row>
    <row r="181" spans="1:10" ht="12.75">
      <c r="A181" s="1">
        <v>38657</v>
      </c>
      <c r="B181">
        <v>4394.83</v>
      </c>
      <c r="C181">
        <v>532191.77</v>
      </c>
      <c r="D181">
        <v>536586.6</v>
      </c>
      <c r="E181">
        <v>533785.217499139</v>
      </c>
      <c r="F181">
        <v>50</v>
      </c>
      <c r="G181">
        <v>133157.61802436</v>
      </c>
      <c r="H181">
        <v>4.00922546306586</v>
      </c>
      <c r="I181">
        <v>73.695285323</v>
      </c>
      <c r="J181">
        <v>0</v>
      </c>
    </row>
    <row r="182" spans="1:10" ht="12.75">
      <c r="A182" s="1">
        <v>38687</v>
      </c>
      <c r="B182">
        <v>5155</v>
      </c>
      <c r="C182">
        <v>957915.66</v>
      </c>
      <c r="D182">
        <v>963070.66</v>
      </c>
      <c r="E182">
        <v>962968.140901609</v>
      </c>
      <c r="F182">
        <v>50</v>
      </c>
      <c r="G182">
        <v>124074.641150272</v>
      </c>
      <c r="H182">
        <v>7.76212226923563</v>
      </c>
      <c r="I182">
        <v>114.394218338</v>
      </c>
      <c r="J182">
        <v>0</v>
      </c>
    </row>
    <row r="183" spans="1:10" ht="12.75">
      <c r="A183" s="1">
        <v>38718</v>
      </c>
      <c r="B183">
        <v>4652.67</v>
      </c>
      <c r="C183">
        <v>900808.76</v>
      </c>
      <c r="D183">
        <v>905461.43</v>
      </c>
      <c r="E183">
        <v>905461.432853576</v>
      </c>
      <c r="F183">
        <v>50</v>
      </c>
      <c r="G183">
        <v>93695.286434991</v>
      </c>
      <c r="H183">
        <v>10.6167647548345</v>
      </c>
      <c r="I183">
        <v>89279.38186356</v>
      </c>
      <c r="J183">
        <v>0</v>
      </c>
    </row>
    <row r="184" spans="1:10" ht="12.75">
      <c r="A184" s="1">
        <v>38749</v>
      </c>
      <c r="B184">
        <v>3490.93</v>
      </c>
      <c r="C184">
        <v>723177.23</v>
      </c>
      <c r="D184">
        <v>726668.16</v>
      </c>
      <c r="E184">
        <v>726889.270876548</v>
      </c>
      <c r="F184">
        <v>50</v>
      </c>
      <c r="G184">
        <v>78823.152015365</v>
      </c>
      <c r="H184">
        <v>9.22965984575688</v>
      </c>
      <c r="I184">
        <v>621.610195657</v>
      </c>
      <c r="J184">
        <v>0</v>
      </c>
    </row>
    <row r="185" spans="1:10" ht="12.75">
      <c r="A185" s="1">
        <v>38777</v>
      </c>
      <c r="B185">
        <v>3810.69</v>
      </c>
      <c r="C185">
        <v>839300.54</v>
      </c>
      <c r="D185">
        <v>843111.23</v>
      </c>
      <c r="E185">
        <v>843088.290993965</v>
      </c>
      <c r="F185">
        <v>50</v>
      </c>
      <c r="G185">
        <v>58866.626459587</v>
      </c>
      <c r="H185">
        <v>14.3316125635195</v>
      </c>
      <c r="I185">
        <v>565.392346267</v>
      </c>
      <c r="J185">
        <v>0</v>
      </c>
    </row>
    <row r="186" spans="1:10" ht="12.75">
      <c r="A186" s="1">
        <v>38808</v>
      </c>
      <c r="B186">
        <v>2543.67</v>
      </c>
      <c r="C186">
        <v>888639.3</v>
      </c>
      <c r="D186">
        <v>891182.97</v>
      </c>
      <c r="E186">
        <v>891171.20575865</v>
      </c>
      <c r="F186">
        <v>50</v>
      </c>
      <c r="G186">
        <v>59288.843747695</v>
      </c>
      <c r="H186">
        <v>15.0312099463621</v>
      </c>
      <c r="I186">
        <v>11.852090013</v>
      </c>
      <c r="J186">
        <v>0</v>
      </c>
    </row>
    <row r="187" spans="1:10" ht="12.75">
      <c r="A187" s="1">
        <v>38838</v>
      </c>
      <c r="B187">
        <v>3470.97</v>
      </c>
      <c r="C187">
        <v>1052540.55</v>
      </c>
      <c r="D187">
        <v>1056011.52</v>
      </c>
      <c r="E187">
        <v>1076278.83782541</v>
      </c>
      <c r="F187">
        <v>50</v>
      </c>
      <c r="G187">
        <v>75631.316814859</v>
      </c>
      <c r="H187">
        <v>14.2306744291955</v>
      </c>
      <c r="I187">
        <v>5.808418184</v>
      </c>
      <c r="J187">
        <v>0</v>
      </c>
    </row>
    <row r="188" spans="1:10" ht="12.75">
      <c r="A188" s="1">
        <v>38869</v>
      </c>
      <c r="B188">
        <v>3826.62</v>
      </c>
      <c r="C188">
        <v>1367489.72</v>
      </c>
      <c r="D188">
        <v>1371316.34</v>
      </c>
      <c r="E188">
        <v>1370736.18574422</v>
      </c>
      <c r="F188">
        <v>50</v>
      </c>
      <c r="G188">
        <v>217078.023070649</v>
      </c>
      <c r="H188">
        <v>6.31451845467374</v>
      </c>
      <c r="I188">
        <v>6.997039479</v>
      </c>
      <c r="J188">
        <v>0</v>
      </c>
    </row>
    <row r="189" spans="1:10" ht="12.75">
      <c r="A189" s="1">
        <v>38899</v>
      </c>
      <c r="B189">
        <v>4446.36</v>
      </c>
      <c r="C189">
        <v>1670088.46</v>
      </c>
      <c r="D189">
        <v>1674534.82</v>
      </c>
      <c r="E189">
        <v>1674798.95687577</v>
      </c>
      <c r="F189">
        <v>50</v>
      </c>
      <c r="G189">
        <v>144437.990829683</v>
      </c>
      <c r="H189">
        <v>11.5901541230933</v>
      </c>
      <c r="I189">
        <v>-740.381929802</v>
      </c>
      <c r="J189">
        <v>0</v>
      </c>
    </row>
    <row r="190" spans="1:10" ht="12.75">
      <c r="A190" s="1">
        <v>38930</v>
      </c>
      <c r="B190">
        <v>4869</v>
      </c>
      <c r="C190">
        <v>1556186.42</v>
      </c>
      <c r="D190">
        <v>1561055.42</v>
      </c>
      <c r="E190">
        <v>1560510.8120997</v>
      </c>
      <c r="F190">
        <v>50</v>
      </c>
      <c r="G190">
        <v>143698.766966477</v>
      </c>
      <c r="H190">
        <v>10.8598348303648</v>
      </c>
      <c r="I190">
        <v>34.062483323</v>
      </c>
      <c r="J190">
        <v>0</v>
      </c>
    </row>
    <row r="191" spans="1:10" ht="12.75">
      <c r="A191" s="1">
        <v>38961</v>
      </c>
      <c r="B191">
        <v>4113.18</v>
      </c>
      <c r="C191">
        <v>1355210.7</v>
      </c>
      <c r="D191">
        <v>1359323.88</v>
      </c>
      <c r="E191">
        <v>1358884.48119381</v>
      </c>
      <c r="F191">
        <v>50</v>
      </c>
      <c r="G191">
        <v>127503.222036071</v>
      </c>
      <c r="H191">
        <v>10.657655293289</v>
      </c>
      <c r="I191">
        <v>0.908050328</v>
      </c>
      <c r="J191">
        <v>0</v>
      </c>
    </row>
    <row r="192" spans="1:10" ht="12.75">
      <c r="A192" s="1">
        <v>38991</v>
      </c>
      <c r="B192">
        <v>3851</v>
      </c>
      <c r="C192">
        <v>1283115.21</v>
      </c>
      <c r="D192">
        <v>1286966.21</v>
      </c>
      <c r="E192">
        <v>1286695.13013295</v>
      </c>
      <c r="F192">
        <v>50</v>
      </c>
      <c r="G192">
        <v>132689.848022174</v>
      </c>
      <c r="H192">
        <v>9.6970346115771</v>
      </c>
      <c r="I192">
        <v>2.918742968</v>
      </c>
      <c r="J192">
        <v>0</v>
      </c>
    </row>
    <row r="193" spans="1:10" ht="12.75">
      <c r="A193" s="1">
        <v>39022</v>
      </c>
      <c r="B193">
        <v>3481.54</v>
      </c>
      <c r="C193">
        <v>1215408.52</v>
      </c>
      <c r="D193">
        <v>1218890.06</v>
      </c>
      <c r="E193">
        <v>1218330.28361813</v>
      </c>
      <c r="F193">
        <v>50</v>
      </c>
      <c r="G193">
        <v>143456.290284446</v>
      </c>
      <c r="H193">
        <v>8.49270356902152</v>
      </c>
      <c r="I193">
        <v>1.464879172</v>
      </c>
      <c r="J193">
        <v>0</v>
      </c>
    </row>
    <row r="194" spans="1:10" ht="12.75">
      <c r="A194" s="1">
        <v>39052</v>
      </c>
      <c r="B194">
        <v>3937.31</v>
      </c>
      <c r="C194">
        <v>1167761.55</v>
      </c>
      <c r="D194">
        <v>1171698.86</v>
      </c>
      <c r="E194">
        <v>1180396.60215867</v>
      </c>
      <c r="F194">
        <v>50</v>
      </c>
      <c r="G194">
        <v>121099.309865857</v>
      </c>
      <c r="H194">
        <v>9.74735669918081</v>
      </c>
      <c r="I194">
        <v>1.567128459</v>
      </c>
      <c r="J194">
        <v>0</v>
      </c>
    </row>
    <row r="195" spans="1:10" ht="12.75">
      <c r="A195" s="1">
        <v>39083</v>
      </c>
      <c r="B195">
        <v>3462.17</v>
      </c>
      <c r="C195">
        <v>1121979.98</v>
      </c>
      <c r="D195">
        <v>1125442.15</v>
      </c>
      <c r="E195">
        <v>1127269.54580501</v>
      </c>
      <c r="F195">
        <v>50</v>
      </c>
      <c r="G195">
        <v>139120.882682106</v>
      </c>
      <c r="H195">
        <v>8.78320193122494</v>
      </c>
      <c r="I195">
        <v>94657.259642176</v>
      </c>
      <c r="J195">
        <v>0</v>
      </c>
    </row>
    <row r="196" spans="1:10" ht="12.75">
      <c r="A196" s="1">
        <v>39114</v>
      </c>
      <c r="B196">
        <v>3223.76</v>
      </c>
      <c r="C196">
        <v>1178122</v>
      </c>
      <c r="D196">
        <v>1181345.76</v>
      </c>
      <c r="E196">
        <v>1182753.26668825</v>
      </c>
      <c r="F196">
        <v>50</v>
      </c>
      <c r="G196">
        <v>169774.210306122</v>
      </c>
      <c r="H196">
        <v>6.96662976405904</v>
      </c>
      <c r="I196">
        <v>0.8</v>
      </c>
      <c r="J196">
        <v>0</v>
      </c>
    </row>
    <row r="197" spans="1:10" ht="12.75">
      <c r="A197" s="1">
        <v>39142</v>
      </c>
      <c r="B197">
        <v>4850.35</v>
      </c>
      <c r="C197">
        <v>1366428.07</v>
      </c>
      <c r="D197">
        <v>1371278.42</v>
      </c>
      <c r="E197">
        <v>1372227.03394162</v>
      </c>
      <c r="F197">
        <v>50</v>
      </c>
      <c r="G197">
        <v>173028.469202971</v>
      </c>
      <c r="H197">
        <v>7.94603391457748</v>
      </c>
      <c r="I197">
        <v>2663.05053261</v>
      </c>
      <c r="J197">
        <v>0</v>
      </c>
    </row>
    <row r="198" spans="1:10" ht="12.75">
      <c r="A198" s="1">
        <v>39173</v>
      </c>
      <c r="B198">
        <v>4666.46</v>
      </c>
      <c r="C198">
        <v>1124631.9</v>
      </c>
      <c r="D198">
        <v>1129298.36</v>
      </c>
      <c r="E198">
        <v>1129898.85554908</v>
      </c>
      <c r="F198">
        <v>50</v>
      </c>
      <c r="G198">
        <v>131350.445100589</v>
      </c>
      <c r="H198">
        <v>8.60160854465095</v>
      </c>
      <c r="I198">
        <v>-73.744628154</v>
      </c>
      <c r="J198">
        <v>0</v>
      </c>
    </row>
    <row r="199" spans="1:10" ht="12.75">
      <c r="A199" s="1">
        <v>39203</v>
      </c>
      <c r="B199">
        <v>5064.35</v>
      </c>
      <c r="C199">
        <v>1260997.02</v>
      </c>
      <c r="D199">
        <v>1266061.37</v>
      </c>
      <c r="E199">
        <v>1266088.81043023</v>
      </c>
      <c r="F199">
        <v>50</v>
      </c>
      <c r="G199">
        <v>102105.798080168</v>
      </c>
      <c r="H199">
        <v>12.3997914343332</v>
      </c>
      <c r="I199">
        <v>1.79</v>
      </c>
      <c r="J199">
        <v>0</v>
      </c>
    </row>
    <row r="200" spans="1:10" ht="12.75">
      <c r="A200" s="1">
        <v>39234</v>
      </c>
      <c r="B200">
        <v>4394.79</v>
      </c>
      <c r="C200">
        <v>1296770.6</v>
      </c>
      <c r="D200">
        <v>1301165.39</v>
      </c>
      <c r="E200">
        <v>1301447.47273327</v>
      </c>
      <c r="F200">
        <v>50</v>
      </c>
      <c r="G200">
        <v>90077.37311153</v>
      </c>
      <c r="H200">
        <v>14.4519411768946</v>
      </c>
      <c r="I200">
        <v>345.42484375</v>
      </c>
      <c r="J200">
        <v>0</v>
      </c>
    </row>
    <row r="201" spans="1:10" ht="12.75">
      <c r="A201" s="1">
        <v>39264</v>
      </c>
      <c r="B201">
        <v>4218.3</v>
      </c>
      <c r="C201">
        <v>1370148.05</v>
      </c>
      <c r="D201">
        <v>1374366.35</v>
      </c>
      <c r="E201">
        <v>1375193.89228785</v>
      </c>
      <c r="F201">
        <v>50</v>
      </c>
      <c r="G201">
        <v>91535.47515295</v>
      </c>
      <c r="H201">
        <v>15.0298158750038</v>
      </c>
      <c r="I201">
        <v>567.445291974</v>
      </c>
      <c r="J201">
        <v>0</v>
      </c>
    </row>
    <row r="202" spans="1:10" ht="12.75">
      <c r="A202" s="1">
        <v>39295</v>
      </c>
      <c r="B202">
        <v>3952.86</v>
      </c>
      <c r="C202">
        <v>1153316.07</v>
      </c>
      <c r="D202">
        <v>1157268.93</v>
      </c>
      <c r="E202">
        <v>1156439.00697473</v>
      </c>
      <c r="F202">
        <v>50</v>
      </c>
      <c r="G202">
        <v>128014.874093674</v>
      </c>
      <c r="H202">
        <v>9.03632605201812</v>
      </c>
      <c r="I202">
        <v>345.13484375</v>
      </c>
      <c r="J202">
        <v>0</v>
      </c>
    </row>
    <row r="203" spans="1:10" ht="12.75">
      <c r="A203" s="1">
        <v>39326</v>
      </c>
      <c r="B203">
        <v>4265.25</v>
      </c>
      <c r="C203">
        <v>1554337.75</v>
      </c>
      <c r="D203">
        <v>1558603</v>
      </c>
      <c r="E203">
        <v>1558602.25942336</v>
      </c>
      <c r="F203">
        <v>50</v>
      </c>
      <c r="G203">
        <v>81542.071328382</v>
      </c>
      <c r="H203">
        <v>19.1183189103573</v>
      </c>
      <c r="I203">
        <v>345.06484375</v>
      </c>
      <c r="J203">
        <v>0</v>
      </c>
    </row>
    <row r="204" spans="1:10" ht="12.75">
      <c r="A204" s="1">
        <v>39356</v>
      </c>
      <c r="B204">
        <v>1917.12</v>
      </c>
      <c r="C204">
        <v>1887121.09</v>
      </c>
      <c r="D204">
        <v>1889038.21</v>
      </c>
      <c r="E204">
        <v>1889038.1717464</v>
      </c>
      <c r="F204">
        <v>50</v>
      </c>
      <c r="G204">
        <v>83392.381094527</v>
      </c>
      <c r="H204">
        <v>23.0069967985713</v>
      </c>
      <c r="I204">
        <v>29570.073120617</v>
      </c>
      <c r="J204">
        <v>0</v>
      </c>
    </row>
    <row r="205" spans="1:10" ht="12.75">
      <c r="A205" s="1">
        <v>39387</v>
      </c>
      <c r="B205">
        <v>5811.78</v>
      </c>
      <c r="C205">
        <v>2268187.53</v>
      </c>
      <c r="D205">
        <v>2273999.31</v>
      </c>
      <c r="E205">
        <v>2273999.72804181</v>
      </c>
      <c r="F205">
        <v>50</v>
      </c>
      <c r="G205">
        <v>91666.852583602</v>
      </c>
      <c r="H205">
        <v>24.8213432835086</v>
      </c>
      <c r="I205">
        <v>1294.687654554</v>
      </c>
      <c r="J205">
        <v>0</v>
      </c>
    </row>
    <row r="206" spans="1:10" ht="12.75">
      <c r="A206" s="1">
        <v>39417</v>
      </c>
      <c r="B206">
        <v>4371.57</v>
      </c>
      <c r="C206">
        <v>2208443.95</v>
      </c>
      <c r="D206">
        <v>2212815.52</v>
      </c>
      <c r="E206">
        <v>2212815.80686547</v>
      </c>
      <c r="F206">
        <v>50</v>
      </c>
      <c r="G206">
        <v>115205.802417513</v>
      </c>
      <c r="H206">
        <v>19.2075030982041</v>
      </c>
      <c r="I206">
        <v>0</v>
      </c>
      <c r="J206">
        <v>0</v>
      </c>
    </row>
    <row r="207" spans="1:10" ht="12.75">
      <c r="A207" s="1">
        <v>39448</v>
      </c>
      <c r="B207">
        <v>8589.32</v>
      </c>
      <c r="C207">
        <v>2250967.43</v>
      </c>
      <c r="D207">
        <v>2259556.75</v>
      </c>
      <c r="E207">
        <v>2259556.31739716</v>
      </c>
      <c r="F207">
        <v>50</v>
      </c>
      <c r="G207">
        <v>117169.712385187</v>
      </c>
      <c r="H207">
        <v>19.2844743867684</v>
      </c>
      <c r="I207">
        <v>0</v>
      </c>
      <c r="J207">
        <v>0</v>
      </c>
    </row>
    <row r="208" spans="1:10" ht="12.75">
      <c r="A208" s="1">
        <v>39479</v>
      </c>
      <c r="B208">
        <v>4418.91</v>
      </c>
      <c r="C208">
        <v>1881233.01</v>
      </c>
      <c r="D208">
        <v>1885651.92</v>
      </c>
      <c r="E208">
        <v>1885651.81558941</v>
      </c>
      <c r="F208">
        <v>50</v>
      </c>
      <c r="G208">
        <v>123731.283187121</v>
      </c>
      <c r="H208">
        <v>15.2399003471241</v>
      </c>
      <c r="I208">
        <v>0.610004104</v>
      </c>
      <c r="J208">
        <v>0</v>
      </c>
    </row>
    <row r="209" spans="1:10" ht="12.75">
      <c r="A209" s="1">
        <v>39508</v>
      </c>
      <c r="B209">
        <v>4420.19</v>
      </c>
      <c r="C209">
        <v>1885331.46</v>
      </c>
      <c r="D209">
        <v>1889751.65</v>
      </c>
      <c r="E209">
        <v>1889751.68581996</v>
      </c>
      <c r="F209">
        <v>50</v>
      </c>
      <c r="G209">
        <v>115514.076453097</v>
      </c>
      <c r="H209">
        <v>16.3613171730501</v>
      </c>
      <c r="I209">
        <v>210.756981124</v>
      </c>
      <c r="J209">
        <v>0</v>
      </c>
    </row>
    <row r="210" spans="1:10" ht="12.75">
      <c r="A210" s="1">
        <v>39539</v>
      </c>
      <c r="B210">
        <v>3728.35</v>
      </c>
      <c r="C210">
        <v>2058636.34</v>
      </c>
      <c r="D210">
        <v>2062364.69</v>
      </c>
      <c r="E210">
        <v>2062366.17496251</v>
      </c>
      <c r="F210">
        <v>50</v>
      </c>
      <c r="G210">
        <v>159698.730227761</v>
      </c>
      <c r="H210">
        <v>12.914201578486</v>
      </c>
      <c r="I210">
        <v>15.419027052</v>
      </c>
      <c r="J210">
        <v>0</v>
      </c>
    </row>
    <row r="211" spans="1:10" ht="12.75">
      <c r="A211" s="1">
        <v>39569</v>
      </c>
      <c r="B211">
        <v>5101.9</v>
      </c>
      <c r="C211">
        <v>3138902.46</v>
      </c>
      <c r="D211">
        <v>3144004.36</v>
      </c>
      <c r="E211">
        <v>3144003.55891969</v>
      </c>
      <c r="F211">
        <v>50</v>
      </c>
      <c r="G211">
        <v>141743.872432813</v>
      </c>
      <c r="H211">
        <v>22.1810712910202</v>
      </c>
      <c r="I211">
        <v>27.38057781</v>
      </c>
      <c r="J211">
        <v>0</v>
      </c>
    </row>
    <row r="212" spans="1:10" ht="12.75">
      <c r="A212" s="1">
        <v>39600</v>
      </c>
      <c r="B212">
        <v>1657.94</v>
      </c>
      <c r="C212">
        <v>3110764.94</v>
      </c>
      <c r="D212">
        <v>3112422.88</v>
      </c>
      <c r="E212">
        <v>3112423.32991361</v>
      </c>
      <c r="F212">
        <v>50</v>
      </c>
      <c r="G212">
        <v>129972.825264872</v>
      </c>
      <c r="H212">
        <v>23.9467371318606</v>
      </c>
      <c r="I212">
        <v>1.750989535</v>
      </c>
      <c r="J212">
        <v>0</v>
      </c>
    </row>
    <row r="213" spans="1:10" ht="12.75">
      <c r="A213" s="1">
        <v>39630</v>
      </c>
      <c r="B213">
        <v>3923.8</v>
      </c>
      <c r="C213">
        <v>3496690.19</v>
      </c>
      <c r="D213">
        <v>3500613.99</v>
      </c>
      <c r="E213">
        <v>3500613.73653408</v>
      </c>
      <c r="F213">
        <v>50</v>
      </c>
      <c r="G213">
        <v>181554.967378467</v>
      </c>
      <c r="H213">
        <v>19.2812886825991</v>
      </c>
      <c r="I213">
        <v>0.00125</v>
      </c>
      <c r="J213">
        <v>0</v>
      </c>
    </row>
    <row r="214" spans="1:10" ht="12.75">
      <c r="A214" s="1">
        <v>39661</v>
      </c>
      <c r="B214">
        <v>7610.05</v>
      </c>
      <c r="C214">
        <v>2436788.8</v>
      </c>
      <c r="D214">
        <v>2444398.85</v>
      </c>
      <c r="E214">
        <v>2444408.18258532</v>
      </c>
      <c r="F214">
        <v>50</v>
      </c>
      <c r="G214">
        <v>83013.109957104</v>
      </c>
      <c r="H214">
        <v>29.4461401242101</v>
      </c>
      <c r="I214">
        <v>7.48535802</v>
      </c>
      <c r="J214">
        <v>0</v>
      </c>
    </row>
    <row r="215" spans="1:10" ht="12.75">
      <c r="A215" s="1">
        <v>39692</v>
      </c>
      <c r="B215">
        <v>1334.29</v>
      </c>
      <c r="C215">
        <v>522867.47</v>
      </c>
      <c r="D215">
        <v>524201.76</v>
      </c>
      <c r="E215">
        <v>524201.698558566</v>
      </c>
      <c r="F215">
        <v>50</v>
      </c>
      <c r="G215">
        <v>16712.696582197</v>
      </c>
      <c r="H215">
        <v>31.3659352997926</v>
      </c>
      <c r="I215">
        <v>7.661123691</v>
      </c>
      <c r="J215">
        <v>0</v>
      </c>
    </row>
    <row r="216" spans="1:10" ht="12.75">
      <c r="A216" s="1">
        <v>39722</v>
      </c>
      <c r="B216">
        <v>1335.24</v>
      </c>
      <c r="C216">
        <v>782125.61</v>
      </c>
      <c r="D216">
        <v>783460.85</v>
      </c>
      <c r="E216">
        <v>780764.068097332</v>
      </c>
      <c r="F216">
        <v>50</v>
      </c>
      <c r="G216">
        <v>38585.820234414</v>
      </c>
      <c r="H216">
        <v>20.2344903201767</v>
      </c>
      <c r="I216">
        <v>0.337932</v>
      </c>
      <c r="J216">
        <v>0</v>
      </c>
    </row>
    <row r="217" ht="12.75">
      <c r="A217" s="1"/>
    </row>
    <row r="218" spans="1:7" ht="12.75">
      <c r="A218" s="1"/>
      <c r="D218" s="28">
        <f>SUM(D159:D217)</f>
        <v>78816113.39</v>
      </c>
      <c r="G218" s="78">
        <f>SUM(G159:G217)</f>
        <v>7186605.56548568</v>
      </c>
    </row>
    <row r="219" spans="4:7" ht="12.75">
      <c r="D219" s="28">
        <f>+Z160+Z161+Z162+Z163+Z164</f>
        <v>78816113.39000002</v>
      </c>
      <c r="G219" s="78">
        <f>+Z169+Z170+Z171+Z172+Z173</f>
        <v>7186605.56548568</v>
      </c>
    </row>
  </sheetData>
  <printOptions/>
  <pageMargins left="0.75" right="0.75" top="1" bottom="1" header="0.5" footer="0.5"/>
  <pageSetup fitToHeight="1" fitToWidth="1"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">
    <tabColor indexed="45"/>
    <pageSetUpPr fitToPage="1"/>
  </sheetPr>
  <dimension ref="A1:W576"/>
  <sheetViews>
    <sheetView workbookViewId="0" topLeftCell="A1">
      <selection activeCell="A1" sqref="A1:C23"/>
    </sheetView>
  </sheetViews>
  <sheetFormatPr defaultColWidth="9.140625" defaultRowHeight="12.75" outlineLevelRow="2"/>
  <cols>
    <col min="3" max="3" width="8.140625" style="0" bestFit="1" customWidth="1"/>
    <col min="4" max="4" width="9.00390625" style="0" bestFit="1" customWidth="1"/>
  </cols>
  <sheetData>
    <row r="1" spans="2:7" ht="14.25">
      <c r="B1" s="39" t="s">
        <v>74</v>
      </c>
      <c r="C1" s="39" t="s">
        <v>75</v>
      </c>
      <c r="G1" s="39" t="s">
        <v>74</v>
      </c>
    </row>
    <row r="2" spans="1:3" ht="12.75">
      <c r="A2" s="9">
        <v>37987</v>
      </c>
      <c r="B2">
        <v>34.66</v>
      </c>
      <c r="C2">
        <v>6.1581111111111095</v>
      </c>
    </row>
    <row r="3" spans="1:19" ht="12.75">
      <c r="A3" s="9">
        <v>38018</v>
      </c>
      <c r="B3">
        <v>34.05</v>
      </c>
      <c r="C3">
        <v>5.398210526315789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30</v>
      </c>
      <c r="P3" s="9" t="s">
        <v>31</v>
      </c>
      <c r="Q3" s="9" t="s">
        <v>32</v>
      </c>
      <c r="R3" s="9" t="s">
        <v>33</v>
      </c>
      <c r="S3" s="9" t="s">
        <v>34</v>
      </c>
    </row>
    <row r="4" spans="1:19" ht="12.75">
      <c r="A4" s="9">
        <v>38047</v>
      </c>
      <c r="B4">
        <v>36.6</v>
      </c>
      <c r="C4">
        <v>5.378356521739129</v>
      </c>
      <c r="G4">
        <v>2004</v>
      </c>
      <c r="H4">
        <v>34.66</v>
      </c>
      <c r="I4">
        <v>34.05</v>
      </c>
      <c r="J4">
        <v>36.6</v>
      </c>
      <c r="K4">
        <v>35.8</v>
      </c>
      <c r="L4">
        <v>39.28</v>
      </c>
      <c r="M4">
        <v>37.15</v>
      </c>
      <c r="N4">
        <v>40.24</v>
      </c>
      <c r="O4">
        <v>44.32</v>
      </c>
      <c r="P4">
        <v>45.81</v>
      </c>
      <c r="Q4">
        <v>53.46</v>
      </c>
      <c r="R4">
        <v>47.33</v>
      </c>
      <c r="S4">
        <v>42.28</v>
      </c>
    </row>
    <row r="5" spans="1:19" ht="12.75">
      <c r="A5" s="9">
        <v>38078</v>
      </c>
      <c r="B5">
        <v>35.8</v>
      </c>
      <c r="C5">
        <v>5.700404761904762</v>
      </c>
      <c r="G5">
        <v>2005</v>
      </c>
      <c r="H5">
        <v>46.02</v>
      </c>
      <c r="I5">
        <v>46.94</v>
      </c>
      <c r="J5">
        <v>53.42</v>
      </c>
      <c r="K5">
        <v>52.46</v>
      </c>
      <c r="L5">
        <v>49.59</v>
      </c>
      <c r="M5">
        <v>55.94</v>
      </c>
      <c r="N5">
        <v>58.53</v>
      </c>
      <c r="O5">
        <v>64.67</v>
      </c>
      <c r="P5">
        <v>65.93</v>
      </c>
      <c r="Q5">
        <v>61.29</v>
      </c>
      <c r="R5">
        <v>57.41</v>
      </c>
      <c r="S5" s="56">
        <v>57.80818181818181</v>
      </c>
    </row>
    <row r="6" spans="1:20" ht="12.75">
      <c r="A6" s="9">
        <v>38108</v>
      </c>
      <c r="B6">
        <v>39.28</v>
      </c>
      <c r="C6">
        <v>6.300035000000001</v>
      </c>
      <c r="G6">
        <v>2006</v>
      </c>
      <c r="H6" s="56">
        <v>64.11049999999999</v>
      </c>
      <c r="I6" s="56">
        <v>61.487894736842094</v>
      </c>
      <c r="J6" s="56">
        <v>63.76</v>
      </c>
      <c r="K6" s="56">
        <v>70.92</v>
      </c>
      <c r="L6" s="56">
        <v>72.06</v>
      </c>
      <c r="M6" s="56">
        <v>71.31</v>
      </c>
      <c r="N6" s="56">
        <v>76.04</v>
      </c>
      <c r="O6" s="56">
        <v>74.85</v>
      </c>
      <c r="P6" s="56">
        <v>63.52</v>
      </c>
      <c r="Q6" s="56">
        <v>58.93</v>
      </c>
      <c r="R6" s="56">
        <v>60.85</v>
      </c>
      <c r="S6" s="56">
        <v>64.12</v>
      </c>
      <c r="T6" s="56"/>
    </row>
    <row r="7" spans="1:19" ht="12.75">
      <c r="A7" s="9">
        <v>38139</v>
      </c>
      <c r="B7">
        <v>37.15</v>
      </c>
      <c r="C7">
        <v>6.291580952380953</v>
      </c>
      <c r="G7">
        <v>2007</v>
      </c>
      <c r="H7" s="56">
        <v>56.29</v>
      </c>
      <c r="I7">
        <v>60.62</v>
      </c>
      <c r="J7">
        <v>64.22</v>
      </c>
      <c r="K7">
        <v>68.51</v>
      </c>
      <c r="L7">
        <v>68.48</v>
      </c>
      <c r="M7" s="56">
        <v>72.6</v>
      </c>
      <c r="N7" s="56">
        <v>78.08</v>
      </c>
      <c r="O7" s="56">
        <v>72.81</v>
      </c>
      <c r="P7" s="56">
        <v>79.26</v>
      </c>
      <c r="Q7" s="56">
        <v>85.27</v>
      </c>
      <c r="R7" s="56">
        <v>95.28</v>
      </c>
      <c r="S7" s="56">
        <v>95.04</v>
      </c>
    </row>
    <row r="8" spans="1:19" ht="12.75">
      <c r="A8" s="9">
        <v>38169</v>
      </c>
      <c r="B8">
        <v>40.24</v>
      </c>
      <c r="C8">
        <v>5.932457142857144</v>
      </c>
      <c r="G8">
        <v>2008</v>
      </c>
      <c r="H8" s="56">
        <v>95.38</v>
      </c>
      <c r="I8" s="56">
        <v>98.17</v>
      </c>
      <c r="J8" s="56">
        <v>107.05</v>
      </c>
      <c r="K8" s="56">
        <v>114.8</v>
      </c>
      <c r="L8" s="56">
        <v>128.47</v>
      </c>
      <c r="M8" s="56">
        <v>137.37</v>
      </c>
      <c r="N8" s="56">
        <v>136.7</v>
      </c>
      <c r="O8" s="56">
        <v>119</v>
      </c>
      <c r="P8" s="56">
        <v>107.35</v>
      </c>
      <c r="Q8" s="56">
        <v>78.2</v>
      </c>
      <c r="R8" s="56">
        <v>55.08</v>
      </c>
      <c r="S8" s="56">
        <v>42.51</v>
      </c>
    </row>
    <row r="9" spans="1:20" ht="12.75">
      <c r="A9" s="9">
        <v>38200</v>
      </c>
      <c r="B9">
        <v>44.32</v>
      </c>
      <c r="C9">
        <v>5.450554545454546</v>
      </c>
      <c r="G9">
        <v>2009</v>
      </c>
      <c r="H9" s="56">
        <v>44.83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3" ht="12.75">
      <c r="A10" s="9">
        <v>38231</v>
      </c>
      <c r="B10">
        <v>45.81</v>
      </c>
      <c r="C10">
        <v>5.083171428571429</v>
      </c>
    </row>
    <row r="11" spans="1:7" ht="14.25">
      <c r="A11" s="9">
        <v>38261</v>
      </c>
      <c r="B11">
        <v>53.46</v>
      </c>
      <c r="C11">
        <v>6.339204761904762</v>
      </c>
      <c r="G11" s="39" t="s">
        <v>75</v>
      </c>
    </row>
    <row r="12" spans="1:3" ht="12.75">
      <c r="A12" s="9">
        <v>38292</v>
      </c>
      <c r="B12">
        <v>47.33</v>
      </c>
      <c r="C12">
        <v>6.148065000000001</v>
      </c>
    </row>
    <row r="13" spans="1:19" ht="12.75">
      <c r="A13" s="9">
        <v>38322</v>
      </c>
      <c r="B13">
        <v>42.28</v>
      </c>
      <c r="C13">
        <v>6.6166380952380965</v>
      </c>
      <c r="H13" s="9" t="s">
        <v>23</v>
      </c>
      <c r="I13" s="9" t="s">
        <v>24</v>
      </c>
      <c r="J13" s="9" t="s">
        <v>25</v>
      </c>
      <c r="K13" s="9" t="s">
        <v>26</v>
      </c>
      <c r="L13" s="9" t="s">
        <v>27</v>
      </c>
      <c r="M13" s="9" t="s">
        <v>28</v>
      </c>
      <c r="N13" s="9" t="s">
        <v>29</v>
      </c>
      <c r="O13" s="9" t="s">
        <v>30</v>
      </c>
      <c r="P13" s="9" t="s">
        <v>31</v>
      </c>
      <c r="Q13" s="9" t="s">
        <v>32</v>
      </c>
      <c r="R13" s="9" t="s">
        <v>33</v>
      </c>
      <c r="S13" s="9" t="s">
        <v>34</v>
      </c>
    </row>
    <row r="14" spans="1:19" ht="12.75">
      <c r="A14" s="9">
        <v>38353</v>
      </c>
      <c r="B14">
        <v>46.02</v>
      </c>
      <c r="C14">
        <v>6.143095000000001</v>
      </c>
      <c r="G14">
        <v>2004</v>
      </c>
      <c r="H14">
        <v>6.1581111111111095</v>
      </c>
      <c r="I14">
        <v>5.398210526315789</v>
      </c>
      <c r="J14">
        <v>5.378356521739129</v>
      </c>
      <c r="K14">
        <v>5.700404761904762</v>
      </c>
      <c r="L14">
        <v>6.300035000000001</v>
      </c>
      <c r="M14">
        <v>6.291580952380953</v>
      </c>
      <c r="N14">
        <v>5.932457142857144</v>
      </c>
      <c r="O14">
        <v>5.450554545454546</v>
      </c>
      <c r="P14">
        <v>5.083171428571429</v>
      </c>
      <c r="Q14">
        <v>6.339204761904762</v>
      </c>
      <c r="R14">
        <v>6.148065000000001</v>
      </c>
      <c r="S14">
        <v>6.6166380952380965</v>
      </c>
    </row>
    <row r="15" spans="1:19" ht="12.75">
      <c r="A15" s="9">
        <v>38384</v>
      </c>
      <c r="B15">
        <v>46.94</v>
      </c>
      <c r="C15">
        <v>6.112431578947368</v>
      </c>
      <c r="G15">
        <v>2005</v>
      </c>
      <c r="H15">
        <v>6.143095000000001</v>
      </c>
      <c r="I15">
        <v>6.112431578947368</v>
      </c>
      <c r="J15">
        <v>6.922849999999998</v>
      </c>
      <c r="K15">
        <v>7.200442857142858</v>
      </c>
      <c r="L15">
        <v>6.488004761904762</v>
      </c>
      <c r="M15">
        <v>7.150722727272727</v>
      </c>
      <c r="N15">
        <v>7.591005</v>
      </c>
      <c r="O15">
        <v>9.294718181818183</v>
      </c>
      <c r="P15">
        <v>11.98226470588235</v>
      </c>
      <c r="Q15">
        <v>13.50150625</v>
      </c>
      <c r="R15">
        <v>10.327074999999999</v>
      </c>
      <c r="S15">
        <v>13.051904761904764</v>
      </c>
    </row>
    <row r="16" spans="1:19" ht="12.75">
      <c r="A16" s="9">
        <v>38412</v>
      </c>
      <c r="B16">
        <v>53.42</v>
      </c>
      <c r="C16">
        <v>6.922849999999998</v>
      </c>
      <c r="G16">
        <v>2006</v>
      </c>
      <c r="H16">
        <v>8.678</v>
      </c>
      <c r="I16">
        <v>7.533157894736842</v>
      </c>
      <c r="J16">
        <v>6.87</v>
      </c>
      <c r="K16">
        <v>7.15</v>
      </c>
      <c r="L16">
        <v>6.24</v>
      </c>
      <c r="M16">
        <v>6.2</v>
      </c>
      <c r="N16">
        <v>6.17</v>
      </c>
      <c r="O16">
        <v>7.11</v>
      </c>
      <c r="P16">
        <v>4.9</v>
      </c>
      <c r="Q16">
        <v>5.87</v>
      </c>
      <c r="R16">
        <v>7.4</v>
      </c>
      <c r="S16">
        <v>6.73</v>
      </c>
    </row>
    <row r="17" spans="1:19" ht="12.75">
      <c r="A17" s="9">
        <v>38443</v>
      </c>
      <c r="B17">
        <v>52.46</v>
      </c>
      <c r="C17">
        <v>7.200442857142858</v>
      </c>
      <c r="G17">
        <v>2007</v>
      </c>
      <c r="H17">
        <v>6.6</v>
      </c>
      <c r="I17">
        <v>8.25</v>
      </c>
      <c r="J17">
        <v>7.11</v>
      </c>
      <c r="K17">
        <v>7.6</v>
      </c>
      <c r="L17">
        <v>7.64</v>
      </c>
      <c r="M17">
        <v>7.35</v>
      </c>
      <c r="N17">
        <v>6.22</v>
      </c>
      <c r="O17">
        <v>6.23</v>
      </c>
      <c r="P17">
        <v>6.02</v>
      </c>
      <c r="Q17">
        <v>6.74</v>
      </c>
      <c r="R17">
        <v>7.13</v>
      </c>
      <c r="S17">
        <v>7.11</v>
      </c>
    </row>
    <row r="18" spans="1:19" ht="12.75">
      <c r="A18" s="9">
        <v>38473</v>
      </c>
      <c r="B18">
        <v>49.59</v>
      </c>
      <c r="C18">
        <v>6.488004761904762</v>
      </c>
      <c r="G18">
        <v>2008</v>
      </c>
      <c r="H18">
        <v>7.99</v>
      </c>
      <c r="I18">
        <v>8.55</v>
      </c>
      <c r="J18">
        <v>9.45</v>
      </c>
      <c r="K18">
        <v>10.18</v>
      </c>
      <c r="L18">
        <v>11.27</v>
      </c>
      <c r="M18" s="56">
        <v>12.7</v>
      </c>
      <c r="N18">
        <v>11.11</v>
      </c>
      <c r="O18">
        <v>8.26</v>
      </c>
      <c r="P18">
        <v>7.64</v>
      </c>
      <c r="Q18">
        <v>6.74</v>
      </c>
      <c r="R18">
        <v>6.69</v>
      </c>
      <c r="S18">
        <v>5.84</v>
      </c>
    </row>
    <row r="19" spans="1:8" ht="12.75">
      <c r="A19" s="9">
        <v>38504</v>
      </c>
      <c r="B19">
        <v>55.94</v>
      </c>
      <c r="C19">
        <v>7.150722727272727</v>
      </c>
      <c r="G19">
        <v>2009</v>
      </c>
      <c r="H19">
        <v>5.51</v>
      </c>
    </row>
    <row r="20" spans="1:3" ht="12.75">
      <c r="A20" s="9">
        <v>38534</v>
      </c>
      <c r="B20">
        <v>58.53</v>
      </c>
      <c r="C20">
        <v>7.591005</v>
      </c>
    </row>
    <row r="21" spans="1:3" ht="12.75">
      <c r="A21" s="9">
        <v>38565</v>
      </c>
      <c r="B21">
        <v>64.67</v>
      </c>
      <c r="C21">
        <v>9.294718181818183</v>
      </c>
    </row>
    <row r="22" spans="1:3" ht="12.75">
      <c r="A22" s="9">
        <v>38596</v>
      </c>
      <c r="B22">
        <v>65.93</v>
      </c>
      <c r="C22">
        <v>11.98226470588235</v>
      </c>
    </row>
    <row r="23" spans="1:3" ht="12.75">
      <c r="A23" s="9">
        <v>38626</v>
      </c>
      <c r="B23">
        <v>61.29</v>
      </c>
      <c r="C23">
        <v>13.50150625</v>
      </c>
    </row>
    <row r="24" spans="1:3" ht="12.75">
      <c r="A24" s="9">
        <v>38657</v>
      </c>
      <c r="B24">
        <v>57.41</v>
      </c>
      <c r="C24">
        <v>10.327074999999999</v>
      </c>
    </row>
    <row r="25" spans="1:3" ht="12.75">
      <c r="A25" s="9">
        <v>38687</v>
      </c>
      <c r="B25" s="56">
        <v>57.80818181818181</v>
      </c>
      <c r="C25">
        <v>13.051904761904764</v>
      </c>
    </row>
    <row r="26" spans="1:3" ht="12.75">
      <c r="A26" s="9">
        <v>38718</v>
      </c>
      <c r="B26" s="56">
        <v>64.11049999999999</v>
      </c>
      <c r="C26">
        <v>8.678</v>
      </c>
    </row>
    <row r="27" spans="1:3" ht="12.75">
      <c r="A27" s="9">
        <v>38749</v>
      </c>
      <c r="B27" s="56">
        <v>61.487894736842094</v>
      </c>
      <c r="C27">
        <v>7.533157894736842</v>
      </c>
    </row>
    <row r="28" spans="1:3" ht="12.75">
      <c r="A28" s="9">
        <v>38777</v>
      </c>
      <c r="B28" s="56">
        <v>63.76</v>
      </c>
      <c r="C28">
        <v>6.87</v>
      </c>
    </row>
    <row r="29" spans="1:3" ht="12.75">
      <c r="A29" s="9">
        <v>38808</v>
      </c>
      <c r="B29" s="56">
        <v>70.92</v>
      </c>
      <c r="C29">
        <v>7.15</v>
      </c>
    </row>
    <row r="30" spans="1:3" ht="12.75">
      <c r="A30" s="9">
        <v>38838</v>
      </c>
      <c r="B30" s="56">
        <v>72.06</v>
      </c>
      <c r="C30">
        <v>6.24</v>
      </c>
    </row>
    <row r="31" spans="1:3" ht="12.75">
      <c r="A31" s="9">
        <v>38869</v>
      </c>
      <c r="B31" s="56">
        <v>71.31</v>
      </c>
      <c r="C31">
        <v>6.2</v>
      </c>
    </row>
    <row r="32" spans="1:3" ht="12.75">
      <c r="A32" s="9">
        <v>38899</v>
      </c>
      <c r="B32" s="56">
        <v>76.04</v>
      </c>
      <c r="C32">
        <v>6.17</v>
      </c>
    </row>
    <row r="33" spans="1:3" ht="12.75">
      <c r="A33" s="9">
        <v>38930</v>
      </c>
      <c r="B33" s="56">
        <v>74.85</v>
      </c>
      <c r="C33">
        <v>7.11</v>
      </c>
    </row>
    <row r="34" spans="1:3" ht="12.75">
      <c r="A34" s="9">
        <v>38961</v>
      </c>
      <c r="B34" s="56">
        <v>63.52</v>
      </c>
      <c r="C34">
        <v>4.9</v>
      </c>
    </row>
    <row r="35" spans="1:4" ht="12.75">
      <c r="A35" s="9">
        <v>38991</v>
      </c>
      <c r="B35" s="56">
        <v>58.93</v>
      </c>
      <c r="C35">
        <v>5.87</v>
      </c>
      <c r="D35" s="57"/>
    </row>
    <row r="36" spans="1:4" ht="12.75">
      <c r="A36" s="9">
        <v>39022</v>
      </c>
      <c r="B36" s="56">
        <v>60.85</v>
      </c>
      <c r="C36">
        <v>7.4</v>
      </c>
      <c r="D36" s="57"/>
    </row>
    <row r="37" spans="1:4" ht="12.75">
      <c r="A37" s="9">
        <v>39052</v>
      </c>
      <c r="B37" s="56">
        <v>64.12</v>
      </c>
      <c r="C37">
        <v>6.73</v>
      </c>
      <c r="D37" s="57"/>
    </row>
    <row r="38" spans="1:4" ht="12.75">
      <c r="A38" s="9">
        <v>39083</v>
      </c>
      <c r="B38" s="56">
        <v>56.29</v>
      </c>
      <c r="C38">
        <v>6.6</v>
      </c>
      <c r="D38" s="57"/>
    </row>
    <row r="39" spans="1:4" ht="12.75">
      <c r="A39" s="9">
        <v>39114</v>
      </c>
      <c r="B39" s="56">
        <v>61.27</v>
      </c>
      <c r="C39">
        <v>8.01</v>
      </c>
      <c r="D39" s="57"/>
    </row>
    <row r="40" spans="1:4" ht="12.75">
      <c r="A40" s="9">
        <v>39142</v>
      </c>
      <c r="B40" s="56">
        <v>64.22</v>
      </c>
      <c r="C40">
        <v>7.11</v>
      </c>
      <c r="D40" s="57"/>
    </row>
    <row r="41" spans="1:4" ht="12.75">
      <c r="A41" s="9">
        <v>39173</v>
      </c>
      <c r="B41" s="56">
        <v>68.51</v>
      </c>
      <c r="C41">
        <v>7.6</v>
      </c>
      <c r="D41" s="57"/>
    </row>
    <row r="42" spans="1:4" ht="12.75">
      <c r="A42" s="9">
        <v>39203</v>
      </c>
      <c r="B42" s="56">
        <v>68.48</v>
      </c>
      <c r="C42">
        <v>7.64</v>
      </c>
      <c r="D42" s="57"/>
    </row>
    <row r="43" spans="1:4" ht="12.75">
      <c r="A43" s="9">
        <v>39234</v>
      </c>
      <c r="B43" s="56">
        <v>72.6</v>
      </c>
      <c r="C43">
        <v>7.35</v>
      </c>
      <c r="D43" s="57"/>
    </row>
    <row r="44" spans="1:4" ht="12.75">
      <c r="A44" s="9">
        <v>39264</v>
      </c>
      <c r="B44" s="56">
        <v>78.08</v>
      </c>
      <c r="C44">
        <v>6.22</v>
      </c>
      <c r="D44" s="57"/>
    </row>
    <row r="45" spans="1:4" ht="12.75">
      <c r="A45" s="9">
        <v>39295</v>
      </c>
      <c r="B45" s="56">
        <v>72.81</v>
      </c>
      <c r="C45">
        <v>6.23</v>
      </c>
      <c r="D45" s="57"/>
    </row>
    <row r="46" spans="1:4" ht="12.75">
      <c r="A46" s="9">
        <v>39326</v>
      </c>
      <c r="B46" s="56">
        <v>79.26</v>
      </c>
      <c r="C46">
        <v>6.02</v>
      </c>
      <c r="D46" s="57"/>
    </row>
    <row r="47" spans="1:4" ht="12.75">
      <c r="A47" s="9">
        <v>39356</v>
      </c>
      <c r="B47" s="56">
        <v>85.27</v>
      </c>
      <c r="C47">
        <v>6.74</v>
      </c>
      <c r="D47" s="57"/>
    </row>
    <row r="48" spans="1:4" ht="12.75">
      <c r="A48" s="9">
        <v>39387</v>
      </c>
      <c r="B48" s="56">
        <v>95.28</v>
      </c>
      <c r="C48">
        <v>7.13</v>
      </c>
      <c r="D48" s="57"/>
    </row>
    <row r="49" spans="1:4" ht="12.75">
      <c r="A49" s="9">
        <v>39417</v>
      </c>
      <c r="B49" s="56">
        <v>95.04</v>
      </c>
      <c r="C49">
        <v>7.11</v>
      </c>
      <c r="D49" s="57"/>
    </row>
    <row r="50" spans="1:3" ht="12.75">
      <c r="A50" s="9">
        <v>39448</v>
      </c>
      <c r="B50" s="56">
        <v>95.38</v>
      </c>
      <c r="C50">
        <v>7.99</v>
      </c>
    </row>
    <row r="51" spans="1:4" ht="12.75">
      <c r="A51" s="9">
        <v>39479</v>
      </c>
      <c r="B51" s="56">
        <v>98.17</v>
      </c>
      <c r="C51">
        <v>8.55</v>
      </c>
      <c r="D51" s="57"/>
    </row>
    <row r="52" spans="1:4" ht="12.75">
      <c r="A52" s="9">
        <v>39508</v>
      </c>
      <c r="B52" s="56">
        <v>107.05</v>
      </c>
      <c r="C52">
        <v>9.45</v>
      </c>
      <c r="D52" s="57"/>
    </row>
    <row r="53" spans="1:3" ht="12.75">
      <c r="A53" s="9">
        <v>39539</v>
      </c>
      <c r="B53" s="56">
        <v>114.8</v>
      </c>
      <c r="C53">
        <v>10.18</v>
      </c>
    </row>
    <row r="54" spans="1:4" ht="12.75">
      <c r="A54" s="9">
        <v>39569</v>
      </c>
      <c r="B54" s="56">
        <v>128.47</v>
      </c>
      <c r="C54">
        <v>11.27</v>
      </c>
      <c r="D54" s="57"/>
    </row>
    <row r="55" spans="1:4" ht="12.75">
      <c r="A55" s="9">
        <v>39600</v>
      </c>
      <c r="B55" s="56">
        <v>137.37</v>
      </c>
      <c r="C55" s="56">
        <v>12.7</v>
      </c>
      <c r="D55" s="57"/>
    </row>
    <row r="56" spans="1:3" ht="12.75">
      <c r="A56" s="9">
        <v>39630</v>
      </c>
      <c r="B56" s="56">
        <v>136.7</v>
      </c>
      <c r="C56">
        <v>11.11</v>
      </c>
    </row>
    <row r="57" spans="1:4" ht="12.75">
      <c r="A57" s="9">
        <v>39661</v>
      </c>
      <c r="B57" s="56">
        <v>119</v>
      </c>
      <c r="C57">
        <v>8.26</v>
      </c>
      <c r="D57" s="86"/>
    </row>
    <row r="58" spans="1:4" ht="12.75">
      <c r="A58" s="9">
        <v>39692</v>
      </c>
      <c r="B58" s="56">
        <v>107.35</v>
      </c>
      <c r="C58">
        <v>7.64</v>
      </c>
      <c r="D58" s="86"/>
    </row>
    <row r="59" spans="1:4" ht="12.75">
      <c r="A59" s="9">
        <v>39722</v>
      </c>
      <c r="B59" s="56">
        <v>78.2</v>
      </c>
      <c r="C59">
        <v>6.74</v>
      </c>
      <c r="D59" s="86"/>
    </row>
    <row r="60" spans="1:4" ht="12.75">
      <c r="A60" s="9">
        <v>39753</v>
      </c>
      <c r="B60" s="56">
        <v>55.08</v>
      </c>
      <c r="C60">
        <v>6.69</v>
      </c>
      <c r="D60" s="86"/>
    </row>
    <row r="61" spans="1:4" ht="12.75">
      <c r="A61" s="9">
        <v>39783</v>
      </c>
      <c r="B61" s="56">
        <v>42.51</v>
      </c>
      <c r="C61">
        <v>5.84</v>
      </c>
      <c r="D61" s="86"/>
    </row>
    <row r="62" spans="1:4" ht="12.75">
      <c r="A62" s="9">
        <v>39814</v>
      </c>
      <c r="B62" s="56">
        <v>44.83</v>
      </c>
      <c r="C62">
        <v>5.51</v>
      </c>
      <c r="D62" s="86" t="s">
        <v>155</v>
      </c>
    </row>
    <row r="63" ht="12.75">
      <c r="D63" s="86"/>
    </row>
    <row r="64" ht="14.25">
      <c r="A64" s="11" t="s">
        <v>4</v>
      </c>
    </row>
    <row r="65" ht="14.25">
      <c r="A65" s="11" t="s">
        <v>5</v>
      </c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2" ht="12.75" outlineLevel="2"/>
    <row r="73" ht="12.75" outlineLevel="2"/>
    <row r="74" ht="12.75" outlineLevel="2"/>
    <row r="75" spans="14:23" ht="21.75" outlineLevel="2" thickBot="1">
      <c r="N75" s="35" t="s">
        <v>40</v>
      </c>
      <c r="O75" s="35" t="s">
        <v>41</v>
      </c>
      <c r="P75" s="35" t="s">
        <v>42</v>
      </c>
      <c r="Q75" s="35" t="s">
        <v>13</v>
      </c>
      <c r="R75" s="35" t="s">
        <v>43</v>
      </c>
      <c r="S75" s="35" t="s">
        <v>44</v>
      </c>
      <c r="T75" s="35" t="s">
        <v>45</v>
      </c>
      <c r="U75" s="35" t="s">
        <v>46</v>
      </c>
      <c r="V75" s="35" t="s">
        <v>47</v>
      </c>
      <c r="W75" s="35" t="s">
        <v>48</v>
      </c>
    </row>
    <row r="76" spans="14:23" ht="12.75" outlineLevel="2">
      <c r="N76" s="29">
        <v>37991</v>
      </c>
      <c r="O76" s="29">
        <v>37992</v>
      </c>
      <c r="P76" s="29">
        <v>37992</v>
      </c>
      <c r="Q76" s="37">
        <v>37987</v>
      </c>
      <c r="R76" s="30">
        <v>6.41</v>
      </c>
      <c r="S76" s="30">
        <v>6.2</v>
      </c>
      <c r="T76" s="30">
        <v>6.279</v>
      </c>
      <c r="U76" s="31">
        <v>626500</v>
      </c>
      <c r="V76" s="30">
        <v>86</v>
      </c>
      <c r="W76" s="30">
        <v>36</v>
      </c>
    </row>
    <row r="77" spans="14:23" ht="12.75" outlineLevel="2">
      <c r="N77" s="32">
        <v>37992</v>
      </c>
      <c r="O77" s="32">
        <v>37993</v>
      </c>
      <c r="P77" s="32">
        <v>37993</v>
      </c>
      <c r="Q77" s="37">
        <v>37987</v>
      </c>
      <c r="R77" s="33">
        <v>7.25</v>
      </c>
      <c r="S77" s="33">
        <v>6.78</v>
      </c>
      <c r="T77" s="33">
        <v>7.0414</v>
      </c>
      <c r="U77" s="34">
        <v>695100</v>
      </c>
      <c r="V77" s="33">
        <v>81</v>
      </c>
      <c r="W77" s="33">
        <v>35</v>
      </c>
    </row>
    <row r="78" spans="14:23" ht="12.75" outlineLevel="2">
      <c r="N78" s="29">
        <v>37993</v>
      </c>
      <c r="O78" s="29">
        <v>37994</v>
      </c>
      <c r="P78" s="29">
        <v>37994</v>
      </c>
      <c r="Q78" s="37">
        <v>37987</v>
      </c>
      <c r="R78" s="30">
        <v>6.77</v>
      </c>
      <c r="S78" s="30">
        <v>6.41</v>
      </c>
      <c r="T78" s="30">
        <v>6.6051</v>
      </c>
      <c r="U78" s="31">
        <v>782600</v>
      </c>
      <c r="V78" s="30">
        <v>90</v>
      </c>
      <c r="W78" s="30">
        <v>34</v>
      </c>
    </row>
    <row r="79" spans="14:23" ht="12.75" outlineLevel="2">
      <c r="N79" s="32">
        <v>37994</v>
      </c>
      <c r="O79" s="32">
        <v>37995</v>
      </c>
      <c r="P79" s="32">
        <v>37995</v>
      </c>
      <c r="Q79" s="37">
        <v>37987</v>
      </c>
      <c r="R79" s="33">
        <v>6.515</v>
      </c>
      <c r="S79" s="33">
        <v>6.3</v>
      </c>
      <c r="T79" s="33">
        <v>6.4051</v>
      </c>
      <c r="U79" s="34">
        <v>675700</v>
      </c>
      <c r="V79" s="33">
        <v>67</v>
      </c>
      <c r="W79" s="33">
        <v>27</v>
      </c>
    </row>
    <row r="80" spans="14:23" ht="12.75" outlineLevel="2">
      <c r="N80" s="29">
        <v>37995</v>
      </c>
      <c r="O80" s="29">
        <v>37996</v>
      </c>
      <c r="P80" s="29">
        <v>37998</v>
      </c>
      <c r="Q80" s="37">
        <v>37987</v>
      </c>
      <c r="R80" s="30">
        <v>7.2</v>
      </c>
      <c r="S80" s="30">
        <v>6.8</v>
      </c>
      <c r="T80" s="30">
        <v>6.9051</v>
      </c>
      <c r="U80" s="31">
        <v>617400</v>
      </c>
      <c r="V80" s="30">
        <v>84</v>
      </c>
      <c r="W80" s="30">
        <v>38</v>
      </c>
    </row>
    <row r="81" spans="14:23" ht="12.75" outlineLevel="1">
      <c r="N81" s="32">
        <v>37998</v>
      </c>
      <c r="O81" s="32">
        <v>37999</v>
      </c>
      <c r="P81" s="32">
        <v>37999</v>
      </c>
      <c r="Q81" s="37">
        <v>37987</v>
      </c>
      <c r="R81" s="33">
        <v>6.55</v>
      </c>
      <c r="S81" s="33">
        <v>6.15</v>
      </c>
      <c r="T81" s="33">
        <v>6.2907</v>
      </c>
      <c r="U81" s="34">
        <v>660900</v>
      </c>
      <c r="V81" s="33">
        <v>81</v>
      </c>
      <c r="W81" s="33">
        <v>34</v>
      </c>
    </row>
    <row r="82" spans="14:23" ht="12.75" outlineLevel="2">
      <c r="N82" s="29">
        <v>37999</v>
      </c>
      <c r="O82" s="29">
        <v>38000</v>
      </c>
      <c r="P82" s="29">
        <v>38000</v>
      </c>
      <c r="Q82" s="37">
        <v>37987</v>
      </c>
      <c r="R82" s="30">
        <v>6.35</v>
      </c>
      <c r="S82" s="30">
        <v>6.145</v>
      </c>
      <c r="T82" s="30">
        <v>6.2587</v>
      </c>
      <c r="U82" s="31">
        <v>816400</v>
      </c>
      <c r="V82" s="30">
        <v>100</v>
      </c>
      <c r="W82" s="30">
        <v>33</v>
      </c>
    </row>
    <row r="83" spans="14:23" ht="12.75" outlineLevel="2">
      <c r="N83" s="32">
        <v>38000</v>
      </c>
      <c r="O83" s="32">
        <v>38001</v>
      </c>
      <c r="P83" s="32">
        <v>38001</v>
      </c>
      <c r="Q83" s="37">
        <v>37987</v>
      </c>
      <c r="R83" s="33">
        <v>6.06</v>
      </c>
      <c r="S83" s="33">
        <v>5.57</v>
      </c>
      <c r="T83" s="33">
        <v>5.7319</v>
      </c>
      <c r="U83" s="34">
        <v>684400</v>
      </c>
      <c r="V83" s="33">
        <v>87</v>
      </c>
      <c r="W83" s="33">
        <v>32</v>
      </c>
    </row>
    <row r="84" spans="14:23" ht="12.75" outlineLevel="2">
      <c r="N84" s="29">
        <v>38001</v>
      </c>
      <c r="O84" s="29">
        <v>38002</v>
      </c>
      <c r="P84" s="29">
        <v>38002</v>
      </c>
      <c r="Q84" s="37">
        <v>37987</v>
      </c>
      <c r="R84" s="30">
        <v>6.2</v>
      </c>
      <c r="S84" s="30">
        <v>5.595</v>
      </c>
      <c r="T84" s="30">
        <v>6.0196</v>
      </c>
      <c r="U84" s="31">
        <v>762700</v>
      </c>
      <c r="V84" s="30">
        <v>100</v>
      </c>
      <c r="W84" s="30">
        <v>35</v>
      </c>
    </row>
    <row r="85" spans="14:23" ht="12.75" outlineLevel="2">
      <c r="N85" s="32">
        <v>38002</v>
      </c>
      <c r="O85" s="32">
        <v>38003</v>
      </c>
      <c r="P85" s="32">
        <v>38006</v>
      </c>
      <c r="Q85" s="37">
        <v>37987</v>
      </c>
      <c r="R85" s="33">
        <v>5.72</v>
      </c>
      <c r="S85" s="33">
        <v>5.3</v>
      </c>
      <c r="T85" s="33">
        <v>5.4312</v>
      </c>
      <c r="U85" s="34">
        <v>647600</v>
      </c>
      <c r="V85" s="33">
        <v>83</v>
      </c>
      <c r="W85" s="33">
        <v>31</v>
      </c>
    </row>
    <row r="86" spans="14:23" ht="12.75" outlineLevel="2">
      <c r="N86" s="29">
        <v>38006</v>
      </c>
      <c r="O86" s="29">
        <v>38007</v>
      </c>
      <c r="P86" s="29">
        <v>38007</v>
      </c>
      <c r="Q86" s="37">
        <v>37987</v>
      </c>
      <c r="R86" s="30">
        <v>6.19</v>
      </c>
      <c r="S86" s="30">
        <v>6</v>
      </c>
      <c r="T86" s="30">
        <v>6.1499</v>
      </c>
      <c r="U86" s="31">
        <v>695500</v>
      </c>
      <c r="V86" s="30">
        <v>90</v>
      </c>
      <c r="W86" s="30">
        <v>33</v>
      </c>
    </row>
    <row r="87" spans="14:23" ht="12.75" outlineLevel="2">
      <c r="N87" s="32">
        <v>38007</v>
      </c>
      <c r="O87" s="32">
        <v>38008</v>
      </c>
      <c r="P87" s="32">
        <v>38008</v>
      </c>
      <c r="Q87" s="37">
        <v>37987</v>
      </c>
      <c r="R87" s="33">
        <v>6.3275</v>
      </c>
      <c r="S87" s="33">
        <v>6.14</v>
      </c>
      <c r="T87" s="33">
        <v>6.2573</v>
      </c>
      <c r="U87" s="34">
        <v>656700</v>
      </c>
      <c r="V87" s="33">
        <v>81</v>
      </c>
      <c r="W87" s="33">
        <v>26</v>
      </c>
    </row>
    <row r="88" spans="14:23" ht="12.75" outlineLevel="2">
      <c r="N88" s="29">
        <v>38008</v>
      </c>
      <c r="O88" s="29">
        <v>38009</v>
      </c>
      <c r="P88" s="29">
        <v>38009</v>
      </c>
      <c r="Q88" s="37">
        <v>37987</v>
      </c>
      <c r="R88" s="30">
        <v>6.215</v>
      </c>
      <c r="S88" s="30">
        <v>5.61</v>
      </c>
      <c r="T88" s="30">
        <v>6.0345</v>
      </c>
      <c r="U88" s="31">
        <v>679800</v>
      </c>
      <c r="V88" s="30">
        <v>77</v>
      </c>
      <c r="W88" s="30">
        <v>29</v>
      </c>
    </row>
    <row r="89" spans="14:23" ht="12.75" outlineLevel="2">
      <c r="N89" s="32">
        <v>38009</v>
      </c>
      <c r="O89" s="32">
        <v>38010</v>
      </c>
      <c r="P89" s="32">
        <v>38012</v>
      </c>
      <c r="Q89" s="37">
        <v>37987</v>
      </c>
      <c r="R89" s="33">
        <v>5.97</v>
      </c>
      <c r="S89" s="33">
        <v>5.75</v>
      </c>
      <c r="T89" s="33">
        <v>5.8236</v>
      </c>
      <c r="U89" s="34">
        <v>777100</v>
      </c>
      <c r="V89" s="33">
        <v>103</v>
      </c>
      <c r="W89" s="33">
        <v>31</v>
      </c>
    </row>
    <row r="90" spans="14:23" ht="12.75" outlineLevel="2">
      <c r="N90" s="29">
        <v>38012</v>
      </c>
      <c r="O90" s="29">
        <v>38013</v>
      </c>
      <c r="P90" s="29">
        <v>38013</v>
      </c>
      <c r="Q90" s="37">
        <v>37987</v>
      </c>
      <c r="R90" s="30">
        <v>5.77</v>
      </c>
      <c r="S90" s="30">
        <v>5.605</v>
      </c>
      <c r="T90" s="30">
        <v>5.7047</v>
      </c>
      <c r="U90" s="31">
        <v>736500</v>
      </c>
      <c r="V90" s="30">
        <v>86</v>
      </c>
      <c r="W90" s="30">
        <v>30</v>
      </c>
    </row>
    <row r="91" spans="14:23" ht="12.75" outlineLevel="2">
      <c r="N91" s="32">
        <v>38013</v>
      </c>
      <c r="O91" s="32">
        <v>38014</v>
      </c>
      <c r="P91" s="32">
        <v>38014</v>
      </c>
      <c r="Q91" s="37">
        <v>37987</v>
      </c>
      <c r="R91" s="33">
        <v>5.96</v>
      </c>
      <c r="S91" s="33">
        <v>5.765</v>
      </c>
      <c r="T91" s="33">
        <v>5.8731</v>
      </c>
      <c r="U91" s="34">
        <v>712400</v>
      </c>
      <c r="V91" s="33">
        <v>86</v>
      </c>
      <c r="W91" s="33">
        <v>30</v>
      </c>
    </row>
    <row r="92" spans="14:23" ht="12.75" outlineLevel="2">
      <c r="N92" s="29">
        <v>38014</v>
      </c>
      <c r="O92" s="29">
        <v>38015</v>
      </c>
      <c r="P92" s="29">
        <v>38015</v>
      </c>
      <c r="Q92" s="37">
        <v>37987</v>
      </c>
      <c r="R92" s="30">
        <v>6.1575</v>
      </c>
      <c r="S92" s="30">
        <v>5.81</v>
      </c>
      <c r="T92" s="30">
        <v>6.0413</v>
      </c>
      <c r="U92" s="31">
        <v>575100</v>
      </c>
      <c r="V92" s="30">
        <v>74</v>
      </c>
      <c r="W92" s="30">
        <v>32</v>
      </c>
    </row>
    <row r="93" spans="14:23" ht="12.75" outlineLevel="2">
      <c r="N93" s="32">
        <v>38015</v>
      </c>
      <c r="O93" s="32">
        <v>38016</v>
      </c>
      <c r="P93" s="32">
        <v>38017</v>
      </c>
      <c r="Q93" s="37">
        <v>37987</v>
      </c>
      <c r="R93" s="33">
        <v>6.1</v>
      </c>
      <c r="S93" s="33">
        <v>5.93</v>
      </c>
      <c r="T93" s="33">
        <v>5.9938</v>
      </c>
      <c r="U93" s="34">
        <v>675000</v>
      </c>
      <c r="V93" s="33">
        <v>86</v>
      </c>
      <c r="W93" s="33">
        <v>30</v>
      </c>
    </row>
    <row r="94" spans="14:23" ht="18.75" outlineLevel="2">
      <c r="N94" s="32"/>
      <c r="O94" s="32"/>
      <c r="P94" s="32"/>
      <c r="Q94" s="36" t="s">
        <v>50</v>
      </c>
      <c r="R94" s="33"/>
      <c r="S94" s="33"/>
      <c r="T94" s="33">
        <f>SUBTOTAL(1,T76:T93)</f>
        <v>6.1581111111111095</v>
      </c>
      <c r="U94" s="34"/>
      <c r="V94" s="33"/>
      <c r="W94" s="33"/>
    </row>
    <row r="95" spans="14:23" ht="12.75" outlineLevel="2">
      <c r="N95" s="29">
        <v>38016</v>
      </c>
      <c r="O95" s="29">
        <v>38018</v>
      </c>
      <c r="P95" s="29">
        <v>38019</v>
      </c>
      <c r="Q95" s="37">
        <v>38018</v>
      </c>
      <c r="R95" s="30">
        <v>5.91</v>
      </c>
      <c r="S95" s="30">
        <v>5.63</v>
      </c>
      <c r="T95" s="30">
        <v>5.7969</v>
      </c>
      <c r="U95" s="31">
        <v>948100</v>
      </c>
      <c r="V95" s="30">
        <v>109</v>
      </c>
      <c r="W95" s="30">
        <v>33</v>
      </c>
    </row>
    <row r="96" spans="14:23" ht="12.75" outlineLevel="2">
      <c r="N96" s="32">
        <v>38019</v>
      </c>
      <c r="O96" s="32">
        <v>38020</v>
      </c>
      <c r="P96" s="32">
        <v>38020</v>
      </c>
      <c r="Q96" s="37">
        <v>38018</v>
      </c>
      <c r="R96" s="33">
        <v>5.57</v>
      </c>
      <c r="S96" s="33">
        <v>5.49</v>
      </c>
      <c r="T96" s="33">
        <v>5.5118</v>
      </c>
      <c r="U96" s="34">
        <v>616800</v>
      </c>
      <c r="V96" s="33">
        <v>77</v>
      </c>
      <c r="W96" s="33">
        <v>33</v>
      </c>
    </row>
    <row r="97" spans="14:23" ht="12.75" outlineLevel="2">
      <c r="N97" s="29">
        <v>38020</v>
      </c>
      <c r="O97" s="29">
        <v>38021</v>
      </c>
      <c r="P97" s="29">
        <v>38021</v>
      </c>
      <c r="Q97" s="37">
        <v>38018</v>
      </c>
      <c r="R97" s="30">
        <v>5.76</v>
      </c>
      <c r="S97" s="30">
        <v>5.64</v>
      </c>
      <c r="T97" s="30">
        <v>5.6906</v>
      </c>
      <c r="U97" s="31">
        <v>875500</v>
      </c>
      <c r="V97" s="30">
        <v>82</v>
      </c>
      <c r="W97" s="30">
        <v>31</v>
      </c>
    </row>
    <row r="98" spans="14:23" ht="12.75" outlineLevel="2">
      <c r="N98" s="32">
        <v>38021</v>
      </c>
      <c r="O98" s="32">
        <v>38022</v>
      </c>
      <c r="P98" s="32">
        <v>38022</v>
      </c>
      <c r="Q98" s="37">
        <v>38018</v>
      </c>
      <c r="R98" s="33">
        <v>5.78</v>
      </c>
      <c r="S98" s="33">
        <v>5.625</v>
      </c>
      <c r="T98" s="33">
        <v>5.7436</v>
      </c>
      <c r="U98" s="34">
        <v>1012200</v>
      </c>
      <c r="V98" s="33">
        <v>115</v>
      </c>
      <c r="W98" s="33">
        <v>38</v>
      </c>
    </row>
    <row r="99" spans="14:23" ht="12.75" outlineLevel="2">
      <c r="N99" s="29">
        <v>38022</v>
      </c>
      <c r="O99" s="29">
        <v>38023</v>
      </c>
      <c r="P99" s="29">
        <v>38023</v>
      </c>
      <c r="Q99" s="37">
        <v>38018</v>
      </c>
      <c r="R99" s="30">
        <v>5.575</v>
      </c>
      <c r="S99" s="30">
        <v>5.47</v>
      </c>
      <c r="T99" s="30">
        <v>5.5411</v>
      </c>
      <c r="U99" s="31">
        <v>677900</v>
      </c>
      <c r="V99" s="30">
        <v>73</v>
      </c>
      <c r="W99" s="30">
        <v>29</v>
      </c>
    </row>
    <row r="100" spans="14:23" ht="12.75" outlineLevel="2">
      <c r="N100" s="32">
        <v>38023</v>
      </c>
      <c r="O100" s="32">
        <v>38024</v>
      </c>
      <c r="P100" s="32">
        <v>38026</v>
      </c>
      <c r="Q100" s="37">
        <v>38018</v>
      </c>
      <c r="R100" s="33">
        <v>5.6</v>
      </c>
      <c r="S100" s="33">
        <v>5.3</v>
      </c>
      <c r="T100" s="33">
        <v>5.3806</v>
      </c>
      <c r="U100" s="34">
        <v>907100</v>
      </c>
      <c r="V100" s="33">
        <v>111</v>
      </c>
      <c r="W100" s="33">
        <v>31</v>
      </c>
    </row>
    <row r="101" spans="14:23" ht="12.75" outlineLevel="2">
      <c r="N101" s="29">
        <v>38026</v>
      </c>
      <c r="O101" s="29">
        <v>38027</v>
      </c>
      <c r="P101" s="29">
        <v>38027</v>
      </c>
      <c r="Q101" s="37">
        <v>38018</v>
      </c>
      <c r="R101" s="30">
        <v>5.58</v>
      </c>
      <c r="S101" s="30">
        <v>5.355</v>
      </c>
      <c r="T101" s="30">
        <v>5.4438</v>
      </c>
      <c r="U101" s="31">
        <v>593000</v>
      </c>
      <c r="V101" s="30">
        <v>72</v>
      </c>
      <c r="W101" s="30">
        <v>34</v>
      </c>
    </row>
    <row r="102" spans="14:23" ht="12.75" outlineLevel="2">
      <c r="N102" s="32">
        <v>38027</v>
      </c>
      <c r="O102" s="32">
        <v>38028</v>
      </c>
      <c r="P102" s="32">
        <v>38028</v>
      </c>
      <c r="Q102" s="37">
        <v>38018</v>
      </c>
      <c r="R102" s="33">
        <v>5.555</v>
      </c>
      <c r="S102" s="33">
        <v>5.35</v>
      </c>
      <c r="T102" s="33">
        <v>5.4936</v>
      </c>
      <c r="U102" s="34">
        <v>874300</v>
      </c>
      <c r="V102" s="33">
        <v>106</v>
      </c>
      <c r="W102" s="33">
        <v>31</v>
      </c>
    </row>
    <row r="103" spans="14:23" ht="12.75" outlineLevel="2">
      <c r="N103" s="29">
        <v>38028</v>
      </c>
      <c r="O103" s="29">
        <v>38029</v>
      </c>
      <c r="P103" s="29">
        <v>38029</v>
      </c>
      <c r="Q103" s="37">
        <v>38018</v>
      </c>
      <c r="R103" s="30">
        <v>5.4</v>
      </c>
      <c r="S103" s="30">
        <v>5.24</v>
      </c>
      <c r="T103" s="30">
        <v>5.3429</v>
      </c>
      <c r="U103" s="31">
        <v>802400</v>
      </c>
      <c r="V103" s="30">
        <v>93</v>
      </c>
      <c r="W103" s="30">
        <v>34</v>
      </c>
    </row>
    <row r="104" spans="14:23" ht="12.75" outlineLevel="2">
      <c r="N104" s="32">
        <v>38029</v>
      </c>
      <c r="O104" s="32">
        <v>38030</v>
      </c>
      <c r="P104" s="32">
        <v>38030</v>
      </c>
      <c r="Q104" s="37">
        <v>38018</v>
      </c>
      <c r="R104" s="33">
        <v>5.5</v>
      </c>
      <c r="S104" s="33">
        <v>5.295</v>
      </c>
      <c r="T104" s="33">
        <v>5.3466</v>
      </c>
      <c r="U104" s="34">
        <v>531900</v>
      </c>
      <c r="V104" s="33">
        <v>66</v>
      </c>
      <c r="W104" s="33">
        <v>29</v>
      </c>
    </row>
    <row r="105" spans="14:23" ht="12.75" outlineLevel="1">
      <c r="N105" s="29">
        <v>38030</v>
      </c>
      <c r="O105" s="29">
        <v>38031</v>
      </c>
      <c r="P105" s="29">
        <v>38034</v>
      </c>
      <c r="Q105" s="37">
        <v>38018</v>
      </c>
      <c r="R105" s="30">
        <v>5.665</v>
      </c>
      <c r="S105" s="30">
        <v>5.53</v>
      </c>
      <c r="T105" s="30">
        <v>5.6234</v>
      </c>
      <c r="U105" s="31">
        <v>816100</v>
      </c>
      <c r="V105" s="30">
        <v>105</v>
      </c>
      <c r="W105" s="30">
        <v>35</v>
      </c>
    </row>
    <row r="106" spans="14:23" ht="12.75" outlineLevel="2">
      <c r="N106" s="32">
        <v>38034</v>
      </c>
      <c r="O106" s="32">
        <v>38035</v>
      </c>
      <c r="P106" s="32">
        <v>38035</v>
      </c>
      <c r="Q106" s="37">
        <v>38018</v>
      </c>
      <c r="R106" s="33">
        <v>5.49</v>
      </c>
      <c r="S106" s="33">
        <v>5.395</v>
      </c>
      <c r="T106" s="33">
        <v>5.4293</v>
      </c>
      <c r="U106" s="34">
        <v>521300</v>
      </c>
      <c r="V106" s="33">
        <v>63</v>
      </c>
      <c r="W106" s="33">
        <v>27</v>
      </c>
    </row>
    <row r="107" spans="14:23" ht="12.75" outlineLevel="2">
      <c r="N107" s="29">
        <v>38035</v>
      </c>
      <c r="O107" s="29">
        <v>38036</v>
      </c>
      <c r="P107" s="29">
        <v>38036</v>
      </c>
      <c r="Q107" s="37">
        <v>38018</v>
      </c>
      <c r="R107" s="30">
        <v>5.395</v>
      </c>
      <c r="S107" s="30">
        <v>5.3</v>
      </c>
      <c r="T107" s="30">
        <v>5.3351</v>
      </c>
      <c r="U107" s="31">
        <v>654200</v>
      </c>
      <c r="V107" s="30">
        <v>84</v>
      </c>
      <c r="W107" s="30">
        <v>29</v>
      </c>
    </row>
    <row r="108" spans="14:23" ht="12.75" outlineLevel="2">
      <c r="N108" s="32">
        <v>38036</v>
      </c>
      <c r="O108" s="32">
        <v>38037</v>
      </c>
      <c r="P108" s="32">
        <v>38037</v>
      </c>
      <c r="Q108" s="37">
        <v>38018</v>
      </c>
      <c r="R108" s="33">
        <v>5.34</v>
      </c>
      <c r="S108" s="33">
        <v>5.18</v>
      </c>
      <c r="T108" s="33">
        <v>5.2801</v>
      </c>
      <c r="U108" s="34">
        <v>584500</v>
      </c>
      <c r="V108" s="33">
        <v>76</v>
      </c>
      <c r="W108" s="33">
        <v>26</v>
      </c>
    </row>
    <row r="109" spans="14:23" ht="12.75" outlineLevel="2">
      <c r="N109" s="29">
        <v>38037</v>
      </c>
      <c r="O109" s="29">
        <v>38038</v>
      </c>
      <c r="P109" s="29">
        <v>38040</v>
      </c>
      <c r="Q109" s="37">
        <v>38018</v>
      </c>
      <c r="R109" s="30">
        <v>5.225</v>
      </c>
      <c r="S109" s="30">
        <v>5.165</v>
      </c>
      <c r="T109" s="30">
        <v>5.1931</v>
      </c>
      <c r="U109" s="31">
        <v>654600</v>
      </c>
      <c r="V109" s="30">
        <v>85</v>
      </c>
      <c r="W109" s="30">
        <v>28</v>
      </c>
    </row>
    <row r="110" spans="14:23" ht="12.75" outlineLevel="2">
      <c r="N110" s="32">
        <v>38040</v>
      </c>
      <c r="O110" s="32">
        <v>38041</v>
      </c>
      <c r="P110" s="32">
        <v>38041</v>
      </c>
      <c r="Q110" s="37">
        <v>38018</v>
      </c>
      <c r="R110" s="33">
        <v>5.16</v>
      </c>
      <c r="S110" s="33">
        <v>5.065</v>
      </c>
      <c r="T110" s="33">
        <v>5.1043</v>
      </c>
      <c r="U110" s="34">
        <v>691200</v>
      </c>
      <c r="V110" s="33">
        <v>91</v>
      </c>
      <c r="W110" s="33">
        <v>27</v>
      </c>
    </row>
    <row r="111" spans="14:23" ht="12.75" outlineLevel="2">
      <c r="N111" s="29">
        <v>38041</v>
      </c>
      <c r="O111" s="29">
        <v>38042</v>
      </c>
      <c r="P111" s="29">
        <v>38042</v>
      </c>
      <c r="Q111" s="37">
        <v>38018</v>
      </c>
      <c r="R111" s="30">
        <v>5.1075</v>
      </c>
      <c r="S111" s="30">
        <v>5.05</v>
      </c>
      <c r="T111" s="30">
        <v>5.0794</v>
      </c>
      <c r="U111" s="31">
        <v>649000</v>
      </c>
      <c r="V111" s="30">
        <v>64</v>
      </c>
      <c r="W111" s="30">
        <v>23</v>
      </c>
    </row>
    <row r="112" spans="14:23" ht="12.75" outlineLevel="2">
      <c r="N112" s="32">
        <v>38042</v>
      </c>
      <c r="O112" s="32">
        <v>38043</v>
      </c>
      <c r="P112" s="32">
        <v>38043</v>
      </c>
      <c r="Q112" s="37">
        <v>38018</v>
      </c>
      <c r="R112" s="33">
        <v>5.19</v>
      </c>
      <c r="S112" s="33">
        <v>5.07</v>
      </c>
      <c r="T112" s="33">
        <v>5.096</v>
      </c>
      <c r="U112" s="34">
        <v>637200</v>
      </c>
      <c r="V112" s="33">
        <v>72</v>
      </c>
      <c r="W112" s="33">
        <v>28</v>
      </c>
    </row>
    <row r="113" spans="14:23" ht="12.75" outlineLevel="2">
      <c r="N113" s="29">
        <v>38043</v>
      </c>
      <c r="O113" s="29">
        <v>38044</v>
      </c>
      <c r="P113" s="29">
        <v>38046</v>
      </c>
      <c r="Q113" s="37">
        <v>38018</v>
      </c>
      <c r="R113" s="30">
        <v>5.28</v>
      </c>
      <c r="S113" s="30">
        <v>5.1</v>
      </c>
      <c r="T113" s="30">
        <v>5.1338</v>
      </c>
      <c r="U113" s="31">
        <v>479100</v>
      </c>
      <c r="V113" s="30">
        <v>47</v>
      </c>
      <c r="W113" s="30">
        <v>22</v>
      </c>
    </row>
    <row r="114" spans="14:23" ht="18.75" outlineLevel="2">
      <c r="N114" s="29"/>
      <c r="O114" s="29"/>
      <c r="P114" s="29"/>
      <c r="Q114" s="38" t="s">
        <v>51</v>
      </c>
      <c r="R114" s="30"/>
      <c r="S114" s="30"/>
      <c r="T114" s="30">
        <f>SUBTOTAL(1,T95:T113)</f>
        <v>5.398210526315789</v>
      </c>
      <c r="U114" s="31"/>
      <c r="V114" s="30"/>
      <c r="W114" s="30"/>
    </row>
    <row r="115" spans="14:23" ht="12.75" outlineLevel="2">
      <c r="N115" s="32">
        <v>38044</v>
      </c>
      <c r="O115" s="32">
        <v>38047</v>
      </c>
      <c r="P115" s="32">
        <v>38047</v>
      </c>
      <c r="Q115" s="37">
        <v>38047</v>
      </c>
      <c r="R115" s="33">
        <v>5.33</v>
      </c>
      <c r="S115" s="33">
        <v>5.21</v>
      </c>
      <c r="T115" s="33">
        <v>5.274</v>
      </c>
      <c r="U115" s="34">
        <v>758500</v>
      </c>
      <c r="V115" s="33">
        <v>103</v>
      </c>
      <c r="W115" s="33">
        <v>28</v>
      </c>
    </row>
    <row r="116" spans="14:23" ht="12.75" outlineLevel="2">
      <c r="N116" s="29">
        <v>38047</v>
      </c>
      <c r="O116" s="29">
        <v>38048</v>
      </c>
      <c r="P116" s="29">
        <v>38048</v>
      </c>
      <c r="Q116" s="37">
        <v>38047</v>
      </c>
      <c r="R116" s="30">
        <v>5.21</v>
      </c>
      <c r="S116" s="30">
        <v>5.14</v>
      </c>
      <c r="T116" s="30">
        <v>5.1693</v>
      </c>
      <c r="U116" s="31">
        <v>518100</v>
      </c>
      <c r="V116" s="30">
        <v>56</v>
      </c>
      <c r="W116" s="30">
        <v>24</v>
      </c>
    </row>
    <row r="117" spans="14:23" ht="12.75" outlineLevel="2">
      <c r="N117" s="32">
        <v>38048</v>
      </c>
      <c r="O117" s="32">
        <v>38049</v>
      </c>
      <c r="P117" s="32">
        <v>38049</v>
      </c>
      <c r="Q117" s="37">
        <v>38047</v>
      </c>
      <c r="R117" s="33">
        <v>5.42</v>
      </c>
      <c r="S117" s="33">
        <v>5.33</v>
      </c>
      <c r="T117" s="33">
        <v>5.3704</v>
      </c>
      <c r="U117" s="34">
        <v>421000</v>
      </c>
      <c r="V117" s="33">
        <v>60</v>
      </c>
      <c r="W117" s="33">
        <v>25</v>
      </c>
    </row>
    <row r="118" spans="14:23" ht="12.75" outlineLevel="2">
      <c r="N118" s="29">
        <v>38049</v>
      </c>
      <c r="O118" s="29">
        <v>38050</v>
      </c>
      <c r="P118" s="29">
        <v>38050</v>
      </c>
      <c r="Q118" s="37">
        <v>38047</v>
      </c>
      <c r="R118" s="30">
        <v>5.385</v>
      </c>
      <c r="S118" s="30">
        <v>5.25</v>
      </c>
      <c r="T118" s="30">
        <v>5.3388</v>
      </c>
      <c r="U118" s="31">
        <v>478400</v>
      </c>
      <c r="V118" s="30">
        <v>57</v>
      </c>
      <c r="W118" s="30">
        <v>28</v>
      </c>
    </row>
    <row r="119" spans="14:23" ht="12.75" outlineLevel="2">
      <c r="N119" s="32">
        <v>38050</v>
      </c>
      <c r="O119" s="32">
        <v>38051</v>
      </c>
      <c r="P119" s="32">
        <v>38051</v>
      </c>
      <c r="Q119" s="37">
        <v>38047</v>
      </c>
      <c r="R119" s="33">
        <v>5.205</v>
      </c>
      <c r="S119" s="33">
        <v>5.11</v>
      </c>
      <c r="T119" s="33">
        <v>5.167</v>
      </c>
      <c r="U119" s="34">
        <v>579700</v>
      </c>
      <c r="V119" s="33">
        <v>75</v>
      </c>
      <c r="W119" s="33">
        <v>26</v>
      </c>
    </row>
    <row r="120" spans="14:23" ht="12.75" outlineLevel="2">
      <c r="N120" s="29">
        <v>38051</v>
      </c>
      <c r="O120" s="29">
        <v>38052</v>
      </c>
      <c r="P120" s="29">
        <v>38054</v>
      </c>
      <c r="Q120" s="37">
        <v>38047</v>
      </c>
      <c r="R120" s="30">
        <v>5.44</v>
      </c>
      <c r="S120" s="30">
        <v>5.24</v>
      </c>
      <c r="T120" s="30">
        <v>5.3175</v>
      </c>
      <c r="U120" s="31">
        <v>664800</v>
      </c>
      <c r="V120" s="30">
        <v>71</v>
      </c>
      <c r="W120" s="30">
        <v>27</v>
      </c>
    </row>
    <row r="121" spans="14:23" ht="12.75" outlineLevel="2">
      <c r="N121" s="32">
        <v>38054</v>
      </c>
      <c r="O121" s="32">
        <v>38055</v>
      </c>
      <c r="P121" s="32">
        <v>38055</v>
      </c>
      <c r="Q121" s="37">
        <v>38047</v>
      </c>
      <c r="R121" s="33">
        <v>5.45</v>
      </c>
      <c r="S121" s="33">
        <v>5.3675</v>
      </c>
      <c r="T121" s="33">
        <v>5.4206</v>
      </c>
      <c r="U121" s="34">
        <v>518800</v>
      </c>
      <c r="V121" s="33">
        <v>71</v>
      </c>
      <c r="W121" s="33">
        <v>29</v>
      </c>
    </row>
    <row r="122" spans="14:23" ht="12.75" outlineLevel="2">
      <c r="N122" s="29">
        <v>38055</v>
      </c>
      <c r="O122" s="29">
        <v>38056</v>
      </c>
      <c r="P122" s="29">
        <v>38056</v>
      </c>
      <c r="Q122" s="37">
        <v>38047</v>
      </c>
      <c r="R122" s="30">
        <v>5.39</v>
      </c>
      <c r="S122" s="30">
        <v>5.3</v>
      </c>
      <c r="T122" s="30">
        <v>5.3376</v>
      </c>
      <c r="U122" s="31">
        <v>280900</v>
      </c>
      <c r="V122" s="30">
        <v>36</v>
      </c>
      <c r="W122" s="30">
        <v>22</v>
      </c>
    </row>
    <row r="123" spans="14:23" ht="12.75" outlineLevel="2">
      <c r="N123" s="32">
        <v>38056</v>
      </c>
      <c r="O123" s="32">
        <v>38057</v>
      </c>
      <c r="P123" s="32">
        <v>38057</v>
      </c>
      <c r="Q123" s="37">
        <v>38047</v>
      </c>
      <c r="R123" s="33">
        <v>5.355</v>
      </c>
      <c r="S123" s="33">
        <v>5.29</v>
      </c>
      <c r="T123" s="33">
        <v>5.3319</v>
      </c>
      <c r="U123" s="34">
        <v>425900</v>
      </c>
      <c r="V123" s="33">
        <v>54</v>
      </c>
      <c r="W123" s="33">
        <v>26</v>
      </c>
    </row>
    <row r="124" spans="14:23" ht="12.75" outlineLevel="2">
      <c r="N124" s="29">
        <v>38057</v>
      </c>
      <c r="O124" s="29">
        <v>38058</v>
      </c>
      <c r="P124" s="29">
        <v>38058</v>
      </c>
      <c r="Q124" s="37">
        <v>38047</v>
      </c>
      <c r="R124" s="30">
        <v>5.35</v>
      </c>
      <c r="S124" s="30">
        <v>5.305</v>
      </c>
      <c r="T124" s="30">
        <v>5.3311</v>
      </c>
      <c r="U124" s="31">
        <v>347700</v>
      </c>
      <c r="V124" s="30">
        <v>38</v>
      </c>
      <c r="W124" s="30">
        <v>23</v>
      </c>
    </row>
    <row r="125" spans="14:23" ht="12.75" outlineLevel="2">
      <c r="N125" s="32">
        <v>38058</v>
      </c>
      <c r="O125" s="32">
        <v>38059</v>
      </c>
      <c r="P125" s="32">
        <v>38061</v>
      </c>
      <c r="Q125" s="37">
        <v>38047</v>
      </c>
      <c r="R125" s="33">
        <v>5.55</v>
      </c>
      <c r="S125" s="33">
        <v>5.47</v>
      </c>
      <c r="T125" s="33">
        <v>5.5237</v>
      </c>
      <c r="U125" s="34">
        <v>434000</v>
      </c>
      <c r="V125" s="33">
        <v>54</v>
      </c>
      <c r="W125" s="33">
        <v>26</v>
      </c>
    </row>
    <row r="126" spans="14:23" ht="12.75" outlineLevel="2">
      <c r="N126" s="29">
        <v>38061</v>
      </c>
      <c r="O126" s="29">
        <v>38062</v>
      </c>
      <c r="P126" s="29">
        <v>38062</v>
      </c>
      <c r="Q126" s="37">
        <v>38047</v>
      </c>
      <c r="R126" s="30">
        <v>5.63</v>
      </c>
      <c r="S126" s="30">
        <v>5.57</v>
      </c>
      <c r="T126" s="30">
        <v>5.5953</v>
      </c>
      <c r="U126" s="31">
        <v>509100</v>
      </c>
      <c r="V126" s="30">
        <v>60</v>
      </c>
      <c r="W126" s="30">
        <v>22</v>
      </c>
    </row>
    <row r="127" spans="14:23" ht="12.75" outlineLevel="1">
      <c r="N127" s="32">
        <v>38062</v>
      </c>
      <c r="O127" s="32">
        <v>38063</v>
      </c>
      <c r="P127" s="32">
        <v>38063</v>
      </c>
      <c r="Q127" s="37">
        <v>38047</v>
      </c>
      <c r="R127" s="33">
        <v>5.62</v>
      </c>
      <c r="S127" s="33">
        <v>5.58</v>
      </c>
      <c r="T127" s="33">
        <v>5.599</v>
      </c>
      <c r="U127" s="34">
        <v>365600</v>
      </c>
      <c r="V127" s="33">
        <v>43</v>
      </c>
      <c r="W127" s="33">
        <v>22</v>
      </c>
    </row>
    <row r="128" spans="14:23" ht="12.75" outlineLevel="2">
      <c r="N128" s="29">
        <v>38063</v>
      </c>
      <c r="O128" s="29">
        <v>38064</v>
      </c>
      <c r="P128" s="29">
        <v>38064</v>
      </c>
      <c r="Q128" s="37">
        <v>38047</v>
      </c>
      <c r="R128" s="30">
        <v>5.645</v>
      </c>
      <c r="S128" s="30">
        <v>5.6</v>
      </c>
      <c r="T128" s="30">
        <v>5.6109</v>
      </c>
      <c r="U128" s="31">
        <v>381000</v>
      </c>
      <c r="V128" s="30">
        <v>45</v>
      </c>
      <c r="W128" s="30">
        <v>22</v>
      </c>
    </row>
    <row r="129" spans="14:23" ht="12.75" outlineLevel="2">
      <c r="N129" s="32">
        <v>38064</v>
      </c>
      <c r="O129" s="32">
        <v>38065</v>
      </c>
      <c r="P129" s="32">
        <v>38065</v>
      </c>
      <c r="Q129" s="37">
        <v>38047</v>
      </c>
      <c r="R129" s="33">
        <v>5.65</v>
      </c>
      <c r="S129" s="33">
        <v>5.6</v>
      </c>
      <c r="T129" s="33">
        <v>5.6313</v>
      </c>
      <c r="U129" s="34">
        <v>471600</v>
      </c>
      <c r="V129" s="33">
        <v>62</v>
      </c>
      <c r="W129" s="33">
        <v>22</v>
      </c>
    </row>
    <row r="130" spans="14:23" ht="12.75" outlineLevel="2">
      <c r="N130" s="29">
        <v>38065</v>
      </c>
      <c r="O130" s="29">
        <v>38066</v>
      </c>
      <c r="P130" s="29">
        <v>38068</v>
      </c>
      <c r="Q130" s="37">
        <v>38047</v>
      </c>
      <c r="R130" s="30">
        <v>5.53</v>
      </c>
      <c r="S130" s="30">
        <v>5.47</v>
      </c>
      <c r="T130" s="30">
        <v>5.4858</v>
      </c>
      <c r="U130" s="31">
        <v>460500</v>
      </c>
      <c r="V130" s="30">
        <v>55</v>
      </c>
      <c r="W130" s="30">
        <v>21</v>
      </c>
    </row>
    <row r="131" spans="14:23" ht="12.75" outlineLevel="2">
      <c r="N131" s="32">
        <v>38068</v>
      </c>
      <c r="O131" s="32">
        <v>38069</v>
      </c>
      <c r="P131" s="32">
        <v>38069</v>
      </c>
      <c r="Q131" s="37">
        <v>38047</v>
      </c>
      <c r="R131" s="33">
        <v>5.475</v>
      </c>
      <c r="S131" s="33">
        <v>5.425</v>
      </c>
      <c r="T131" s="33">
        <v>5.4596</v>
      </c>
      <c r="U131" s="34">
        <v>433300</v>
      </c>
      <c r="V131" s="33">
        <v>48</v>
      </c>
      <c r="W131" s="33">
        <v>25</v>
      </c>
    </row>
    <row r="132" spans="14:23" ht="12.75" outlineLevel="2">
      <c r="N132" s="29">
        <v>38069</v>
      </c>
      <c r="O132" s="29">
        <v>38070</v>
      </c>
      <c r="P132" s="29">
        <v>38070</v>
      </c>
      <c r="Q132" s="37">
        <v>38047</v>
      </c>
      <c r="R132" s="30">
        <v>5.385</v>
      </c>
      <c r="S132" s="30">
        <v>5.34</v>
      </c>
      <c r="T132" s="30">
        <v>5.3592</v>
      </c>
      <c r="U132" s="31">
        <v>510500</v>
      </c>
      <c r="V132" s="30">
        <v>57</v>
      </c>
      <c r="W132" s="30">
        <v>22</v>
      </c>
    </row>
    <row r="133" spans="14:23" ht="12.75" outlineLevel="2">
      <c r="N133" s="32">
        <v>38070</v>
      </c>
      <c r="O133" s="32">
        <v>38071</v>
      </c>
      <c r="P133" s="32">
        <v>38071</v>
      </c>
      <c r="Q133" s="37">
        <v>38047</v>
      </c>
      <c r="R133" s="33">
        <v>5.37</v>
      </c>
      <c r="S133" s="33">
        <v>5.3</v>
      </c>
      <c r="T133" s="33">
        <v>5.348</v>
      </c>
      <c r="U133" s="34">
        <v>496200</v>
      </c>
      <c r="V133" s="33">
        <v>51</v>
      </c>
      <c r="W133" s="33">
        <v>24</v>
      </c>
    </row>
    <row r="134" spans="14:23" ht="12.75" outlineLevel="2">
      <c r="N134" s="29">
        <v>38071</v>
      </c>
      <c r="O134" s="29">
        <v>38072</v>
      </c>
      <c r="P134" s="29">
        <v>38072</v>
      </c>
      <c r="Q134" s="37">
        <v>38047</v>
      </c>
      <c r="R134" s="30">
        <v>5.265</v>
      </c>
      <c r="S134" s="30">
        <v>5.13</v>
      </c>
      <c r="T134" s="30">
        <v>5.2173</v>
      </c>
      <c r="U134" s="31">
        <v>481700</v>
      </c>
      <c r="V134" s="30">
        <v>55</v>
      </c>
      <c r="W134" s="30">
        <v>24</v>
      </c>
    </row>
    <row r="135" spans="14:23" ht="12.75" outlineLevel="2">
      <c r="N135" s="32">
        <v>38072</v>
      </c>
      <c r="O135" s="32">
        <v>38073</v>
      </c>
      <c r="P135" s="32">
        <v>38075</v>
      </c>
      <c r="Q135" s="37">
        <v>38047</v>
      </c>
      <c r="R135" s="33">
        <v>5.22</v>
      </c>
      <c r="S135" s="33">
        <v>5.13</v>
      </c>
      <c r="T135" s="33">
        <v>5.1577</v>
      </c>
      <c r="U135" s="34">
        <v>467200</v>
      </c>
      <c r="V135" s="33">
        <v>55</v>
      </c>
      <c r="W135" s="33">
        <v>23</v>
      </c>
    </row>
    <row r="136" spans="14:23" ht="12.75" outlineLevel="2">
      <c r="N136" s="29">
        <v>38075</v>
      </c>
      <c r="O136" s="29">
        <v>38076</v>
      </c>
      <c r="P136" s="29">
        <v>38076</v>
      </c>
      <c r="Q136" s="37">
        <v>38047</v>
      </c>
      <c r="R136" s="30">
        <v>5.285</v>
      </c>
      <c r="S136" s="30">
        <v>5.2</v>
      </c>
      <c r="T136" s="30">
        <v>5.2524</v>
      </c>
      <c r="U136" s="31">
        <v>406700</v>
      </c>
      <c r="V136" s="30">
        <v>51</v>
      </c>
      <c r="W136" s="30">
        <v>23</v>
      </c>
    </row>
    <row r="137" spans="14:23" ht="12.75" outlineLevel="2">
      <c r="N137" s="32">
        <v>38076</v>
      </c>
      <c r="O137" s="32">
        <v>38077</v>
      </c>
      <c r="P137" s="32">
        <v>38077</v>
      </c>
      <c r="Q137" s="37">
        <v>38047</v>
      </c>
      <c r="R137" s="33">
        <v>5.545</v>
      </c>
      <c r="S137" s="33">
        <v>5.355</v>
      </c>
      <c r="T137" s="33">
        <v>5.4038</v>
      </c>
      <c r="U137" s="34">
        <v>383000</v>
      </c>
      <c r="V137" s="33">
        <v>45</v>
      </c>
      <c r="W137" s="33">
        <v>24</v>
      </c>
    </row>
    <row r="138" spans="14:23" ht="18.75" outlineLevel="2">
      <c r="N138" s="32"/>
      <c r="O138" s="32"/>
      <c r="P138" s="32"/>
      <c r="Q138" s="38" t="s">
        <v>52</v>
      </c>
      <c r="R138" s="33"/>
      <c r="S138" s="33"/>
      <c r="T138" s="33">
        <f>SUBTOTAL(1,T115:T137)</f>
        <v>5.378356521739129</v>
      </c>
      <c r="U138" s="34"/>
      <c r="V138" s="33"/>
      <c r="W138" s="33"/>
    </row>
    <row r="139" spans="14:23" ht="12.75" outlineLevel="2">
      <c r="N139" s="29">
        <v>38077</v>
      </c>
      <c r="O139" s="29">
        <v>38078</v>
      </c>
      <c r="P139" s="29">
        <v>38078</v>
      </c>
      <c r="Q139" s="37">
        <v>38078</v>
      </c>
      <c r="R139" s="30">
        <v>5.7425</v>
      </c>
      <c r="S139" s="30">
        <v>5.595</v>
      </c>
      <c r="T139" s="30">
        <v>5.6291</v>
      </c>
      <c r="U139" s="31">
        <v>928600</v>
      </c>
      <c r="V139" s="30">
        <v>95</v>
      </c>
      <c r="W139" s="30">
        <v>31</v>
      </c>
    </row>
    <row r="140" spans="14:23" ht="12.75" outlineLevel="2">
      <c r="N140" s="32">
        <v>38078</v>
      </c>
      <c r="O140" s="32">
        <v>38079</v>
      </c>
      <c r="P140" s="32">
        <v>38079</v>
      </c>
      <c r="Q140" s="37">
        <v>38078</v>
      </c>
      <c r="R140" s="33">
        <v>5.88</v>
      </c>
      <c r="S140" s="33">
        <v>5.78</v>
      </c>
      <c r="T140" s="33">
        <v>5.8155</v>
      </c>
      <c r="U140" s="34">
        <v>706300</v>
      </c>
      <c r="V140" s="33">
        <v>89</v>
      </c>
      <c r="W140" s="33">
        <v>31</v>
      </c>
    </row>
    <row r="141" spans="14:23" ht="12.75" outlineLevel="2">
      <c r="N141" s="29">
        <v>38079</v>
      </c>
      <c r="O141" s="29">
        <v>38080</v>
      </c>
      <c r="P141" s="29">
        <v>38082</v>
      </c>
      <c r="Q141" s="37">
        <v>38078</v>
      </c>
      <c r="R141" s="30">
        <v>5.8</v>
      </c>
      <c r="S141" s="30">
        <v>5.66</v>
      </c>
      <c r="T141" s="30">
        <v>5.691</v>
      </c>
      <c r="U141" s="31">
        <v>820500</v>
      </c>
      <c r="V141" s="30">
        <v>92</v>
      </c>
      <c r="W141" s="30">
        <v>25</v>
      </c>
    </row>
    <row r="142" spans="14:23" ht="12.75" outlineLevel="2">
      <c r="N142" s="32">
        <v>38082</v>
      </c>
      <c r="O142" s="32">
        <v>38083</v>
      </c>
      <c r="P142" s="32">
        <v>38083</v>
      </c>
      <c r="Q142" s="37">
        <v>38078</v>
      </c>
      <c r="R142" s="33">
        <v>5.9</v>
      </c>
      <c r="S142" s="33">
        <v>5.78</v>
      </c>
      <c r="T142" s="33">
        <v>5.8071</v>
      </c>
      <c r="U142" s="34">
        <v>839600</v>
      </c>
      <c r="V142" s="33">
        <v>90</v>
      </c>
      <c r="W142" s="33">
        <v>34</v>
      </c>
    </row>
    <row r="143" spans="14:23" ht="12.75" outlineLevel="2">
      <c r="N143" s="29">
        <v>38083</v>
      </c>
      <c r="O143" s="29">
        <v>38084</v>
      </c>
      <c r="P143" s="29">
        <v>38084</v>
      </c>
      <c r="Q143" s="37">
        <v>38078</v>
      </c>
      <c r="R143" s="30">
        <v>5.74</v>
      </c>
      <c r="S143" s="30">
        <v>5.6775</v>
      </c>
      <c r="T143" s="30">
        <v>5.6998</v>
      </c>
      <c r="U143" s="31">
        <v>774300</v>
      </c>
      <c r="V143" s="30">
        <v>94</v>
      </c>
      <c r="W143" s="30">
        <v>38</v>
      </c>
    </row>
    <row r="144" spans="14:23" ht="12.75" outlineLevel="2">
      <c r="N144" s="32">
        <v>38084</v>
      </c>
      <c r="O144" s="32">
        <v>38085</v>
      </c>
      <c r="P144" s="32">
        <v>38085</v>
      </c>
      <c r="Q144" s="37">
        <v>38078</v>
      </c>
      <c r="R144" s="33">
        <v>5.8</v>
      </c>
      <c r="S144" s="33">
        <v>5.73</v>
      </c>
      <c r="T144" s="33">
        <v>5.7569</v>
      </c>
      <c r="U144" s="34">
        <v>711900</v>
      </c>
      <c r="V144" s="33">
        <v>66</v>
      </c>
      <c r="W144" s="33">
        <v>30</v>
      </c>
    </row>
    <row r="145" spans="14:23" ht="12.75" outlineLevel="2">
      <c r="N145" s="29">
        <v>38085</v>
      </c>
      <c r="O145" s="29">
        <v>38086</v>
      </c>
      <c r="P145" s="29">
        <v>38089</v>
      </c>
      <c r="Q145" s="37">
        <v>38078</v>
      </c>
      <c r="R145" s="30">
        <v>5.86</v>
      </c>
      <c r="S145" s="30">
        <v>5.8</v>
      </c>
      <c r="T145" s="30">
        <v>5.8448</v>
      </c>
      <c r="U145" s="31">
        <v>619700</v>
      </c>
      <c r="V145" s="30">
        <v>62</v>
      </c>
      <c r="W145" s="30">
        <v>31</v>
      </c>
    </row>
    <row r="146" spans="14:23" ht="12.75" outlineLevel="2">
      <c r="N146" s="32">
        <v>38089</v>
      </c>
      <c r="O146" s="32">
        <v>38090</v>
      </c>
      <c r="P146" s="32">
        <v>38090</v>
      </c>
      <c r="Q146" s="37">
        <v>38078</v>
      </c>
      <c r="R146" s="33">
        <v>5.91</v>
      </c>
      <c r="S146" s="33">
        <v>5.84</v>
      </c>
      <c r="T146" s="33">
        <v>5.8535</v>
      </c>
      <c r="U146" s="34">
        <v>651200</v>
      </c>
      <c r="V146" s="33">
        <v>75</v>
      </c>
      <c r="W146" s="33">
        <v>33</v>
      </c>
    </row>
    <row r="147" spans="14:23" ht="12.75" outlineLevel="2">
      <c r="N147" s="29">
        <v>38090</v>
      </c>
      <c r="O147" s="29">
        <v>38091</v>
      </c>
      <c r="P147" s="29">
        <v>38091</v>
      </c>
      <c r="Q147" s="37">
        <v>38078</v>
      </c>
      <c r="R147" s="30">
        <v>5.9375</v>
      </c>
      <c r="S147" s="30">
        <v>5.86</v>
      </c>
      <c r="T147" s="30">
        <v>5.9191</v>
      </c>
      <c r="U147" s="31">
        <v>626500</v>
      </c>
      <c r="V147" s="30">
        <v>72</v>
      </c>
      <c r="W147" s="30">
        <v>34</v>
      </c>
    </row>
    <row r="148" spans="14:23" ht="12.75" outlineLevel="1">
      <c r="N148" s="32">
        <v>38091</v>
      </c>
      <c r="O148" s="32">
        <v>38092</v>
      </c>
      <c r="P148" s="32">
        <v>38092</v>
      </c>
      <c r="Q148" s="37">
        <v>38078</v>
      </c>
      <c r="R148" s="33">
        <v>5.75</v>
      </c>
      <c r="S148" s="33">
        <v>5.7</v>
      </c>
      <c r="T148" s="33">
        <v>5.7263</v>
      </c>
      <c r="U148" s="34">
        <v>763800</v>
      </c>
      <c r="V148" s="33">
        <v>84</v>
      </c>
      <c r="W148" s="33">
        <v>31</v>
      </c>
    </row>
    <row r="149" spans="14:23" ht="12.75" outlineLevel="2">
      <c r="N149" s="29">
        <v>38092</v>
      </c>
      <c r="O149" s="29">
        <v>38093</v>
      </c>
      <c r="P149" s="29">
        <v>38093</v>
      </c>
      <c r="Q149" s="37">
        <v>38078</v>
      </c>
      <c r="R149" s="30">
        <v>5.7</v>
      </c>
      <c r="S149" s="30">
        <v>5.58</v>
      </c>
      <c r="T149" s="30">
        <v>5.681</v>
      </c>
      <c r="U149" s="31">
        <v>755400</v>
      </c>
      <c r="V149" s="30">
        <v>82</v>
      </c>
      <c r="W149" s="30">
        <v>32</v>
      </c>
    </row>
    <row r="150" spans="14:23" ht="12.75" outlineLevel="2">
      <c r="N150" s="32">
        <v>38093</v>
      </c>
      <c r="O150" s="32">
        <v>38094</v>
      </c>
      <c r="P150" s="32">
        <v>38096</v>
      </c>
      <c r="Q150" s="37">
        <v>38078</v>
      </c>
      <c r="R150" s="33">
        <v>5.665</v>
      </c>
      <c r="S150" s="33">
        <v>5.54</v>
      </c>
      <c r="T150" s="33">
        <v>5.6249</v>
      </c>
      <c r="U150" s="34">
        <v>798700</v>
      </c>
      <c r="V150" s="33">
        <v>92</v>
      </c>
      <c r="W150" s="33">
        <v>28</v>
      </c>
    </row>
    <row r="151" spans="14:23" ht="12.75" outlineLevel="2">
      <c r="N151" s="29">
        <v>38096</v>
      </c>
      <c r="O151" s="29">
        <v>38097</v>
      </c>
      <c r="P151" s="29">
        <v>38097</v>
      </c>
      <c r="Q151" s="37">
        <v>38078</v>
      </c>
      <c r="R151" s="30">
        <v>5.645</v>
      </c>
      <c r="S151" s="30">
        <v>5.545</v>
      </c>
      <c r="T151" s="30">
        <v>5.5671</v>
      </c>
      <c r="U151" s="31">
        <v>689400</v>
      </c>
      <c r="V151" s="30">
        <v>78</v>
      </c>
      <c r="W151" s="30">
        <v>29</v>
      </c>
    </row>
    <row r="152" spans="14:23" ht="12.75" outlineLevel="2">
      <c r="N152" s="32">
        <v>38097</v>
      </c>
      <c r="O152" s="32">
        <v>38098</v>
      </c>
      <c r="P152" s="32">
        <v>38098</v>
      </c>
      <c r="Q152" s="37">
        <v>38078</v>
      </c>
      <c r="R152" s="33">
        <v>5.54</v>
      </c>
      <c r="S152" s="33">
        <v>5.425</v>
      </c>
      <c r="T152" s="33">
        <v>5.4601</v>
      </c>
      <c r="U152" s="34">
        <v>788400</v>
      </c>
      <c r="V152" s="33">
        <v>87</v>
      </c>
      <c r="W152" s="33">
        <v>28</v>
      </c>
    </row>
    <row r="153" spans="14:23" ht="12.75" outlineLevel="2">
      <c r="N153" s="29">
        <v>38098</v>
      </c>
      <c r="O153" s="29">
        <v>38099</v>
      </c>
      <c r="P153" s="29">
        <v>38099</v>
      </c>
      <c r="Q153" s="37">
        <v>38078</v>
      </c>
      <c r="R153" s="30">
        <v>5.55</v>
      </c>
      <c r="S153" s="30">
        <v>5.49</v>
      </c>
      <c r="T153" s="30">
        <v>5.5221</v>
      </c>
      <c r="U153" s="31">
        <v>740100</v>
      </c>
      <c r="V153" s="30">
        <v>79</v>
      </c>
      <c r="W153" s="30">
        <v>30</v>
      </c>
    </row>
    <row r="154" spans="14:23" ht="12.75" outlineLevel="2">
      <c r="N154" s="32">
        <v>38099</v>
      </c>
      <c r="O154" s="32">
        <v>38100</v>
      </c>
      <c r="P154" s="32">
        <v>38100</v>
      </c>
      <c r="Q154" s="37">
        <v>38078</v>
      </c>
      <c r="R154" s="33">
        <v>5.6</v>
      </c>
      <c r="S154" s="33">
        <v>5.535</v>
      </c>
      <c r="T154" s="33">
        <v>5.587</v>
      </c>
      <c r="U154" s="34">
        <v>716800</v>
      </c>
      <c r="V154" s="33">
        <v>73</v>
      </c>
      <c r="W154" s="33">
        <v>31</v>
      </c>
    </row>
    <row r="155" spans="14:23" ht="12.75" outlineLevel="2">
      <c r="N155" s="29">
        <v>38100</v>
      </c>
      <c r="O155" s="29">
        <v>38101</v>
      </c>
      <c r="P155" s="29">
        <v>38103</v>
      </c>
      <c r="Q155" s="37">
        <v>38078</v>
      </c>
      <c r="R155" s="30">
        <v>5.57</v>
      </c>
      <c r="S155" s="30">
        <v>5.51</v>
      </c>
      <c r="T155" s="30">
        <v>5.5325</v>
      </c>
      <c r="U155" s="31">
        <v>694400</v>
      </c>
      <c r="V155" s="30">
        <v>71</v>
      </c>
      <c r="W155" s="30">
        <v>26</v>
      </c>
    </row>
    <row r="156" spans="14:23" ht="12.75" outlineLevel="2">
      <c r="N156" s="32">
        <v>38103</v>
      </c>
      <c r="O156" s="32">
        <v>38104</v>
      </c>
      <c r="P156" s="32">
        <v>38104</v>
      </c>
      <c r="Q156" s="37">
        <v>38078</v>
      </c>
      <c r="R156" s="33">
        <v>5.66</v>
      </c>
      <c r="S156" s="33">
        <v>5.56</v>
      </c>
      <c r="T156" s="33">
        <v>5.5956</v>
      </c>
      <c r="U156" s="34">
        <v>780200</v>
      </c>
      <c r="V156" s="33">
        <v>76</v>
      </c>
      <c r="W156" s="33">
        <v>31</v>
      </c>
    </row>
    <row r="157" spans="14:23" ht="12.75" outlineLevel="2">
      <c r="N157" s="29">
        <v>38104</v>
      </c>
      <c r="O157" s="29">
        <v>38105</v>
      </c>
      <c r="P157" s="29">
        <v>38105</v>
      </c>
      <c r="Q157" s="37">
        <v>38078</v>
      </c>
      <c r="R157" s="30">
        <v>5.82</v>
      </c>
      <c r="S157" s="30">
        <v>5.79</v>
      </c>
      <c r="T157" s="30">
        <v>5.8103</v>
      </c>
      <c r="U157" s="31">
        <v>765500</v>
      </c>
      <c r="V157" s="30">
        <v>70</v>
      </c>
      <c r="W157" s="30">
        <v>29</v>
      </c>
    </row>
    <row r="158" spans="14:23" ht="12.75" outlineLevel="2">
      <c r="N158" s="32">
        <v>38105</v>
      </c>
      <c r="O158" s="32">
        <v>38106</v>
      </c>
      <c r="P158" s="32">
        <v>38106</v>
      </c>
      <c r="Q158" s="37">
        <v>38078</v>
      </c>
      <c r="R158" s="33">
        <v>5.85</v>
      </c>
      <c r="S158" s="33">
        <v>5.72</v>
      </c>
      <c r="T158" s="33">
        <v>5.802</v>
      </c>
      <c r="U158" s="34">
        <v>566900</v>
      </c>
      <c r="V158" s="33">
        <v>74</v>
      </c>
      <c r="W158" s="33">
        <v>29</v>
      </c>
    </row>
    <row r="159" spans="14:23" ht="12.75" outlineLevel="2">
      <c r="N159" s="29">
        <v>38106</v>
      </c>
      <c r="O159" s="29">
        <v>38107</v>
      </c>
      <c r="P159" s="29">
        <v>38107</v>
      </c>
      <c r="Q159" s="37">
        <v>38078</v>
      </c>
      <c r="R159" s="30">
        <v>5.87</v>
      </c>
      <c r="S159" s="30">
        <v>5.67</v>
      </c>
      <c r="T159" s="30">
        <v>5.7828</v>
      </c>
      <c r="U159" s="31">
        <v>713400</v>
      </c>
      <c r="V159" s="30">
        <v>72</v>
      </c>
      <c r="W159" s="30">
        <v>26</v>
      </c>
    </row>
    <row r="160" spans="14:23" ht="18.75" outlineLevel="2">
      <c r="N160" s="29"/>
      <c r="O160" s="29"/>
      <c r="P160" s="29"/>
      <c r="Q160" s="38" t="s">
        <v>53</v>
      </c>
      <c r="R160" s="30"/>
      <c r="S160" s="30"/>
      <c r="T160" s="30">
        <f>SUBTOTAL(1,T139:T159)</f>
        <v>5.700404761904762</v>
      </c>
      <c r="U160" s="31"/>
      <c r="V160" s="30"/>
      <c r="W160" s="30"/>
    </row>
    <row r="161" spans="14:23" ht="12.75" outlineLevel="2">
      <c r="N161" s="32">
        <v>38107</v>
      </c>
      <c r="O161" s="32">
        <v>38108</v>
      </c>
      <c r="P161" s="32">
        <v>38110</v>
      </c>
      <c r="Q161" s="37">
        <v>38108</v>
      </c>
      <c r="R161" s="33">
        <v>5.84</v>
      </c>
      <c r="S161" s="33">
        <v>5.75</v>
      </c>
      <c r="T161" s="33">
        <v>5.806</v>
      </c>
      <c r="U161" s="34">
        <v>767800</v>
      </c>
      <c r="V161" s="33">
        <v>53</v>
      </c>
      <c r="W161" s="33">
        <v>28</v>
      </c>
    </row>
    <row r="162" spans="14:23" ht="12.75" outlineLevel="2">
      <c r="N162" s="29">
        <v>38110</v>
      </c>
      <c r="O162" s="29">
        <v>38111</v>
      </c>
      <c r="P162" s="29">
        <v>38111</v>
      </c>
      <c r="Q162" s="37">
        <v>38108</v>
      </c>
      <c r="R162" s="30">
        <v>5.85</v>
      </c>
      <c r="S162" s="30">
        <v>5.77</v>
      </c>
      <c r="T162" s="30">
        <v>5.7992</v>
      </c>
      <c r="U162" s="31">
        <v>760000</v>
      </c>
      <c r="V162" s="30">
        <v>84</v>
      </c>
      <c r="W162" s="30">
        <v>33</v>
      </c>
    </row>
    <row r="163" spans="14:23" ht="12.75" outlineLevel="2">
      <c r="N163" s="32">
        <v>38111</v>
      </c>
      <c r="O163" s="32">
        <v>38112</v>
      </c>
      <c r="P163" s="32">
        <v>38112</v>
      </c>
      <c r="Q163" s="37">
        <v>38108</v>
      </c>
      <c r="R163" s="33">
        <v>6.23</v>
      </c>
      <c r="S163" s="33">
        <v>6.18</v>
      </c>
      <c r="T163" s="33">
        <v>6.2061</v>
      </c>
      <c r="U163" s="34">
        <v>1034700</v>
      </c>
      <c r="V163" s="33">
        <v>83</v>
      </c>
      <c r="W163" s="33">
        <v>33</v>
      </c>
    </row>
    <row r="164" spans="14:23" ht="12.75" outlineLevel="2">
      <c r="N164" s="29">
        <v>38112</v>
      </c>
      <c r="O164" s="29">
        <v>38113</v>
      </c>
      <c r="P164" s="29">
        <v>38113</v>
      </c>
      <c r="Q164" s="37">
        <v>38108</v>
      </c>
      <c r="R164" s="30">
        <v>6.1575</v>
      </c>
      <c r="S164" s="30">
        <v>6.05</v>
      </c>
      <c r="T164" s="30">
        <v>6.0863</v>
      </c>
      <c r="U164" s="31">
        <v>820100</v>
      </c>
      <c r="V164" s="30">
        <v>77</v>
      </c>
      <c r="W164" s="30">
        <v>31</v>
      </c>
    </row>
    <row r="165" spans="14:23" ht="12.75" outlineLevel="2">
      <c r="N165" s="32">
        <v>38113</v>
      </c>
      <c r="O165" s="32">
        <v>38114</v>
      </c>
      <c r="P165" s="32">
        <v>38114</v>
      </c>
      <c r="Q165" s="37">
        <v>38108</v>
      </c>
      <c r="R165" s="33">
        <v>6.24</v>
      </c>
      <c r="S165" s="33">
        <v>6.17</v>
      </c>
      <c r="T165" s="33">
        <v>6.223</v>
      </c>
      <c r="U165" s="34">
        <v>877600</v>
      </c>
      <c r="V165" s="33">
        <v>70</v>
      </c>
      <c r="W165" s="33">
        <v>30</v>
      </c>
    </row>
    <row r="166" spans="14:23" ht="12.75" outlineLevel="2">
      <c r="N166" s="29">
        <v>38114</v>
      </c>
      <c r="O166" s="29">
        <v>38115</v>
      </c>
      <c r="P166" s="29">
        <v>38117</v>
      </c>
      <c r="Q166" s="37">
        <v>38108</v>
      </c>
      <c r="R166" s="30">
        <v>6.25</v>
      </c>
      <c r="S166" s="30">
        <v>6.1625</v>
      </c>
      <c r="T166" s="30">
        <v>6.1808</v>
      </c>
      <c r="U166" s="31">
        <v>616900</v>
      </c>
      <c r="V166" s="30">
        <v>50</v>
      </c>
      <c r="W166" s="30">
        <v>29</v>
      </c>
    </row>
    <row r="167" spans="14:23" ht="12.75" outlineLevel="2">
      <c r="N167" s="32">
        <v>38117</v>
      </c>
      <c r="O167" s="32">
        <v>38118</v>
      </c>
      <c r="P167" s="32">
        <v>38118</v>
      </c>
      <c r="Q167" s="37">
        <v>38108</v>
      </c>
      <c r="R167" s="33">
        <v>6.225</v>
      </c>
      <c r="S167" s="33">
        <v>6.09</v>
      </c>
      <c r="T167" s="33">
        <v>6.1349</v>
      </c>
      <c r="U167" s="34">
        <v>755500</v>
      </c>
      <c r="V167" s="33">
        <v>93</v>
      </c>
      <c r="W167" s="33">
        <v>29</v>
      </c>
    </row>
    <row r="168" spans="14:23" ht="12.75" outlineLevel="2">
      <c r="N168" s="29">
        <v>38118</v>
      </c>
      <c r="O168" s="29">
        <v>38119</v>
      </c>
      <c r="P168" s="29">
        <v>38119</v>
      </c>
      <c r="Q168" s="37">
        <v>38108</v>
      </c>
      <c r="R168" s="30">
        <v>6.255</v>
      </c>
      <c r="S168" s="30">
        <v>6.135</v>
      </c>
      <c r="T168" s="30">
        <v>6.2381</v>
      </c>
      <c r="U168" s="31">
        <v>783900</v>
      </c>
      <c r="V168" s="30">
        <v>67</v>
      </c>
      <c r="W168" s="30">
        <v>33</v>
      </c>
    </row>
    <row r="169" spans="14:23" ht="12.75" outlineLevel="2">
      <c r="N169" s="32">
        <v>38119</v>
      </c>
      <c r="O169" s="32">
        <v>38120</v>
      </c>
      <c r="P169" s="32">
        <v>38120</v>
      </c>
      <c r="Q169" s="37">
        <v>38108</v>
      </c>
      <c r="R169" s="33">
        <v>6.5</v>
      </c>
      <c r="S169" s="33">
        <v>6.37</v>
      </c>
      <c r="T169" s="33">
        <v>6.4069</v>
      </c>
      <c r="U169" s="34">
        <v>832400</v>
      </c>
      <c r="V169" s="33">
        <v>76</v>
      </c>
      <c r="W169" s="33">
        <v>29</v>
      </c>
    </row>
    <row r="170" spans="14:23" ht="12.75" outlineLevel="1">
      <c r="N170" s="29">
        <v>38120</v>
      </c>
      <c r="O170" s="29">
        <v>38121</v>
      </c>
      <c r="P170" s="29">
        <v>38121</v>
      </c>
      <c r="Q170" s="37">
        <v>38108</v>
      </c>
      <c r="R170" s="30">
        <v>6.44</v>
      </c>
      <c r="S170" s="30">
        <v>6.37</v>
      </c>
      <c r="T170" s="30">
        <v>6.4189</v>
      </c>
      <c r="U170" s="31">
        <v>696100</v>
      </c>
      <c r="V170" s="30">
        <v>64</v>
      </c>
      <c r="W170" s="30">
        <v>26</v>
      </c>
    </row>
    <row r="171" spans="14:23" ht="12.75" outlineLevel="2">
      <c r="N171" s="32">
        <v>38121</v>
      </c>
      <c r="O171" s="32">
        <v>38122</v>
      </c>
      <c r="P171" s="32">
        <v>38124</v>
      </c>
      <c r="Q171" s="37">
        <v>38108</v>
      </c>
      <c r="R171" s="33">
        <v>6.48</v>
      </c>
      <c r="S171" s="33">
        <v>6.365</v>
      </c>
      <c r="T171" s="33">
        <v>6.4301</v>
      </c>
      <c r="U171" s="34">
        <v>609600</v>
      </c>
      <c r="V171" s="33">
        <v>55</v>
      </c>
      <c r="W171" s="33">
        <v>29</v>
      </c>
    </row>
    <row r="172" spans="14:23" ht="12.75" outlineLevel="2">
      <c r="N172" s="29">
        <v>38124</v>
      </c>
      <c r="O172" s="29">
        <v>38125</v>
      </c>
      <c r="P172" s="29">
        <v>38125</v>
      </c>
      <c r="Q172" s="37">
        <v>38108</v>
      </c>
      <c r="R172" s="30">
        <v>6.44</v>
      </c>
      <c r="S172" s="30">
        <v>6.31</v>
      </c>
      <c r="T172" s="30">
        <v>6.4071</v>
      </c>
      <c r="U172" s="31">
        <v>780300</v>
      </c>
      <c r="V172" s="30">
        <v>80</v>
      </c>
      <c r="W172" s="30">
        <v>30</v>
      </c>
    </row>
    <row r="173" spans="14:23" ht="12.75" outlineLevel="2">
      <c r="N173" s="32">
        <v>38125</v>
      </c>
      <c r="O173" s="32">
        <v>38126</v>
      </c>
      <c r="P173" s="32">
        <v>38126</v>
      </c>
      <c r="Q173" s="37">
        <v>38108</v>
      </c>
      <c r="R173" s="33">
        <v>6.3</v>
      </c>
      <c r="S173" s="33">
        <v>6.26</v>
      </c>
      <c r="T173" s="33">
        <v>6.2763</v>
      </c>
      <c r="U173" s="34">
        <v>924000</v>
      </c>
      <c r="V173" s="33">
        <v>98</v>
      </c>
      <c r="W173" s="33">
        <v>34</v>
      </c>
    </row>
    <row r="174" spans="14:23" ht="12.75" outlineLevel="2">
      <c r="N174" s="29">
        <v>38126</v>
      </c>
      <c r="O174" s="29">
        <v>38127</v>
      </c>
      <c r="P174" s="29">
        <v>38127</v>
      </c>
      <c r="Q174" s="37">
        <v>38108</v>
      </c>
      <c r="R174" s="30">
        <v>6.27</v>
      </c>
      <c r="S174" s="30">
        <v>6.13</v>
      </c>
      <c r="T174" s="30">
        <v>6.1786</v>
      </c>
      <c r="U174" s="31">
        <v>743500</v>
      </c>
      <c r="V174" s="30">
        <v>61</v>
      </c>
      <c r="W174" s="30">
        <v>29</v>
      </c>
    </row>
    <row r="175" spans="14:23" ht="12.75" outlineLevel="2">
      <c r="N175" s="32">
        <v>38127</v>
      </c>
      <c r="O175" s="32">
        <v>38128</v>
      </c>
      <c r="P175" s="32">
        <v>38128</v>
      </c>
      <c r="Q175" s="37">
        <v>38108</v>
      </c>
      <c r="R175" s="33">
        <v>6.47</v>
      </c>
      <c r="S175" s="33">
        <v>6.4</v>
      </c>
      <c r="T175" s="33">
        <v>6.4439</v>
      </c>
      <c r="U175" s="34">
        <v>677600</v>
      </c>
      <c r="V175" s="33">
        <v>58</v>
      </c>
      <c r="W175" s="33">
        <v>26</v>
      </c>
    </row>
    <row r="176" spans="14:23" ht="12.75" outlineLevel="2">
      <c r="N176" s="29">
        <v>38128</v>
      </c>
      <c r="O176" s="29">
        <v>38129</v>
      </c>
      <c r="P176" s="29">
        <v>38131</v>
      </c>
      <c r="Q176" s="37">
        <v>38108</v>
      </c>
      <c r="R176" s="30">
        <v>6.36</v>
      </c>
      <c r="S176" s="30">
        <v>6.2925</v>
      </c>
      <c r="T176" s="30">
        <v>6.3451</v>
      </c>
      <c r="U176" s="31">
        <v>581200</v>
      </c>
      <c r="V176" s="30">
        <v>69</v>
      </c>
      <c r="W176" s="30">
        <v>28</v>
      </c>
    </row>
    <row r="177" spans="14:23" ht="12.75" outlineLevel="2">
      <c r="N177" s="32">
        <v>38131</v>
      </c>
      <c r="O177" s="32">
        <v>38132</v>
      </c>
      <c r="P177" s="32">
        <v>38132</v>
      </c>
      <c r="Q177" s="37">
        <v>38108</v>
      </c>
      <c r="R177" s="33">
        <v>6.77</v>
      </c>
      <c r="S177" s="33">
        <v>6.39</v>
      </c>
      <c r="T177" s="33">
        <v>6.4812</v>
      </c>
      <c r="U177" s="34">
        <v>646700</v>
      </c>
      <c r="V177" s="33">
        <v>53</v>
      </c>
      <c r="W177" s="33">
        <v>25</v>
      </c>
    </row>
    <row r="178" spans="14:23" ht="12.75" outlineLevel="2">
      <c r="N178" s="29">
        <v>38132</v>
      </c>
      <c r="O178" s="29">
        <v>38133</v>
      </c>
      <c r="P178" s="29">
        <v>38133</v>
      </c>
      <c r="Q178" s="37">
        <v>38108</v>
      </c>
      <c r="R178" s="30">
        <v>6.78</v>
      </c>
      <c r="S178" s="30">
        <v>6.63</v>
      </c>
      <c r="T178" s="30">
        <v>6.7306</v>
      </c>
      <c r="U178" s="31">
        <v>478000</v>
      </c>
      <c r="V178" s="30">
        <v>46</v>
      </c>
      <c r="W178" s="30">
        <v>24</v>
      </c>
    </row>
    <row r="179" spans="14:23" ht="12.75" outlineLevel="2">
      <c r="N179" s="32">
        <v>38133</v>
      </c>
      <c r="O179" s="32">
        <v>38134</v>
      </c>
      <c r="P179" s="32">
        <v>38134</v>
      </c>
      <c r="Q179" s="37">
        <v>38108</v>
      </c>
      <c r="R179" s="33">
        <v>6.73</v>
      </c>
      <c r="S179" s="33">
        <v>6.63</v>
      </c>
      <c r="T179" s="33">
        <v>6.698</v>
      </c>
      <c r="U179" s="34">
        <v>510200</v>
      </c>
      <c r="V179" s="33">
        <v>53</v>
      </c>
      <c r="W179" s="33">
        <v>26</v>
      </c>
    </row>
    <row r="180" spans="14:23" ht="12.75" outlineLevel="2">
      <c r="N180" s="29">
        <v>38134</v>
      </c>
      <c r="O180" s="29">
        <v>38135</v>
      </c>
      <c r="P180" s="29">
        <v>38138</v>
      </c>
      <c r="Q180" s="37">
        <v>38108</v>
      </c>
      <c r="R180" s="30">
        <v>6.61</v>
      </c>
      <c r="S180" s="30">
        <v>6.42</v>
      </c>
      <c r="T180" s="30">
        <v>6.5096</v>
      </c>
      <c r="U180" s="31">
        <v>458000</v>
      </c>
      <c r="V180" s="30">
        <v>62</v>
      </c>
      <c r="W180" s="30">
        <v>29</v>
      </c>
    </row>
    <row r="181" spans="14:23" ht="18.75" outlineLevel="2">
      <c r="N181" s="29"/>
      <c r="O181" s="29"/>
      <c r="P181" s="29"/>
      <c r="Q181" s="38" t="s">
        <v>54</v>
      </c>
      <c r="R181" s="30"/>
      <c r="S181" s="30"/>
      <c r="T181" s="30">
        <f>SUBTOTAL(1,T161:T180)</f>
        <v>6.300035000000001</v>
      </c>
      <c r="U181" s="31"/>
      <c r="V181" s="30"/>
      <c r="W181" s="30"/>
    </row>
    <row r="182" spans="14:23" ht="12.75" outlineLevel="2">
      <c r="N182" s="32">
        <v>38135</v>
      </c>
      <c r="O182" s="32">
        <v>38139</v>
      </c>
      <c r="P182" s="32">
        <v>38139</v>
      </c>
      <c r="Q182" s="37">
        <v>38139</v>
      </c>
      <c r="R182" s="33">
        <v>6.52</v>
      </c>
      <c r="S182" s="33">
        <v>6.35</v>
      </c>
      <c r="T182" s="33">
        <v>6.4504</v>
      </c>
      <c r="U182" s="34">
        <v>491200</v>
      </c>
      <c r="V182" s="33">
        <v>55</v>
      </c>
      <c r="W182" s="33">
        <v>29</v>
      </c>
    </row>
    <row r="183" spans="14:23" ht="12.75" outlineLevel="2">
      <c r="N183" s="29">
        <v>38139</v>
      </c>
      <c r="O183" s="29">
        <v>38140</v>
      </c>
      <c r="P183" s="29">
        <v>38140</v>
      </c>
      <c r="Q183" s="37">
        <v>38139</v>
      </c>
      <c r="R183" s="30">
        <v>6.6</v>
      </c>
      <c r="S183" s="30">
        <v>6.415</v>
      </c>
      <c r="T183" s="30">
        <v>6.4532</v>
      </c>
      <c r="U183" s="31">
        <v>495400</v>
      </c>
      <c r="V183" s="30">
        <v>52</v>
      </c>
      <c r="W183" s="30">
        <v>29</v>
      </c>
    </row>
    <row r="184" spans="14:23" ht="12.75" outlineLevel="2">
      <c r="N184" s="32">
        <v>38140</v>
      </c>
      <c r="O184" s="32">
        <v>38141</v>
      </c>
      <c r="P184" s="32">
        <v>38141</v>
      </c>
      <c r="Q184" s="37">
        <v>38139</v>
      </c>
      <c r="R184" s="33">
        <v>6.55</v>
      </c>
      <c r="S184" s="33">
        <v>6.47</v>
      </c>
      <c r="T184" s="33">
        <v>6.5129</v>
      </c>
      <c r="U184" s="34">
        <v>499600</v>
      </c>
      <c r="V184" s="33">
        <v>64</v>
      </c>
      <c r="W184" s="33">
        <v>30</v>
      </c>
    </row>
    <row r="185" spans="14:23" ht="12.75" outlineLevel="2">
      <c r="N185" s="29">
        <v>38141</v>
      </c>
      <c r="O185" s="29">
        <v>38142</v>
      </c>
      <c r="P185" s="29">
        <v>38142</v>
      </c>
      <c r="Q185" s="37">
        <v>38139</v>
      </c>
      <c r="R185" s="30">
        <v>6.4675</v>
      </c>
      <c r="S185" s="30">
        <v>6.3</v>
      </c>
      <c r="T185" s="30">
        <v>6.4373</v>
      </c>
      <c r="U185" s="31">
        <v>486200</v>
      </c>
      <c r="V185" s="30">
        <v>65</v>
      </c>
      <c r="W185" s="30">
        <v>27</v>
      </c>
    </row>
    <row r="186" spans="14:23" ht="12.75" outlineLevel="2">
      <c r="N186" s="32">
        <v>38142</v>
      </c>
      <c r="O186" s="32">
        <v>38143</v>
      </c>
      <c r="P186" s="32">
        <v>38145</v>
      </c>
      <c r="Q186" s="37">
        <v>38139</v>
      </c>
      <c r="R186" s="33">
        <v>6.19</v>
      </c>
      <c r="S186" s="33">
        <v>6.1</v>
      </c>
      <c r="T186" s="33">
        <v>6.1498</v>
      </c>
      <c r="U186" s="34">
        <v>549600</v>
      </c>
      <c r="V186" s="33">
        <v>76</v>
      </c>
      <c r="W186" s="33">
        <v>29</v>
      </c>
    </row>
    <row r="187" spans="14:23" ht="12.75" outlineLevel="2">
      <c r="N187" s="29">
        <v>38145</v>
      </c>
      <c r="O187" s="29">
        <v>38146</v>
      </c>
      <c r="P187" s="29">
        <v>38146</v>
      </c>
      <c r="Q187" s="37">
        <v>38139</v>
      </c>
      <c r="R187" s="30">
        <v>6.18</v>
      </c>
      <c r="S187" s="30">
        <v>6.05</v>
      </c>
      <c r="T187" s="30">
        <v>6.0938</v>
      </c>
      <c r="U187" s="31">
        <v>491900</v>
      </c>
      <c r="V187" s="30">
        <v>69</v>
      </c>
      <c r="W187" s="30">
        <v>29</v>
      </c>
    </row>
    <row r="188" spans="14:23" ht="12.75" outlineLevel="2">
      <c r="N188" s="32">
        <v>38146</v>
      </c>
      <c r="O188" s="32">
        <v>38147</v>
      </c>
      <c r="P188" s="32">
        <v>38147</v>
      </c>
      <c r="Q188" s="37">
        <v>38139</v>
      </c>
      <c r="R188" s="33">
        <v>6.245</v>
      </c>
      <c r="S188" s="33">
        <v>6.16</v>
      </c>
      <c r="T188" s="33">
        <v>6.1953</v>
      </c>
      <c r="U188" s="34">
        <v>457200</v>
      </c>
      <c r="V188" s="33">
        <v>55</v>
      </c>
      <c r="W188" s="33">
        <v>27</v>
      </c>
    </row>
    <row r="189" spans="14:23" ht="12.75" outlineLevel="2">
      <c r="N189" s="29">
        <v>38147</v>
      </c>
      <c r="O189" s="29">
        <v>38148</v>
      </c>
      <c r="P189" s="29">
        <v>38148</v>
      </c>
      <c r="Q189" s="37">
        <v>38139</v>
      </c>
      <c r="R189" s="30">
        <v>6.075</v>
      </c>
      <c r="S189" s="30">
        <v>6</v>
      </c>
      <c r="T189" s="30">
        <v>6.0434</v>
      </c>
      <c r="U189" s="31">
        <v>401200</v>
      </c>
      <c r="V189" s="30">
        <v>47</v>
      </c>
      <c r="W189" s="30">
        <v>27</v>
      </c>
    </row>
    <row r="190" spans="14:23" ht="12.75" outlineLevel="2">
      <c r="N190" s="32">
        <v>38148</v>
      </c>
      <c r="O190" s="32">
        <v>38149</v>
      </c>
      <c r="P190" s="32">
        <v>38152</v>
      </c>
      <c r="Q190" s="37">
        <v>38139</v>
      </c>
      <c r="R190" s="33">
        <v>6.1275</v>
      </c>
      <c r="S190" s="33">
        <v>5.95</v>
      </c>
      <c r="T190" s="33">
        <v>6.0014</v>
      </c>
      <c r="U190" s="34">
        <v>414400</v>
      </c>
      <c r="V190" s="33">
        <v>56</v>
      </c>
      <c r="W190" s="33">
        <v>28</v>
      </c>
    </row>
    <row r="191" spans="14:23" ht="12.75" outlineLevel="2">
      <c r="N191" s="29">
        <v>38152</v>
      </c>
      <c r="O191" s="29">
        <v>38153</v>
      </c>
      <c r="P191" s="29">
        <v>38153</v>
      </c>
      <c r="Q191" s="37">
        <v>38139</v>
      </c>
      <c r="R191" s="30">
        <v>6.25</v>
      </c>
      <c r="S191" s="30">
        <v>6.095</v>
      </c>
      <c r="T191" s="30">
        <v>6.1455</v>
      </c>
      <c r="U191" s="31">
        <v>373200</v>
      </c>
      <c r="V191" s="30">
        <v>45</v>
      </c>
      <c r="W191" s="30">
        <v>27</v>
      </c>
    </row>
    <row r="192" spans="14:23" ht="12.75" outlineLevel="1">
      <c r="N192" s="32">
        <v>38153</v>
      </c>
      <c r="O192" s="32">
        <v>38154</v>
      </c>
      <c r="P192" s="32">
        <v>38154</v>
      </c>
      <c r="Q192" s="37">
        <v>38139</v>
      </c>
      <c r="R192" s="33">
        <v>6.385</v>
      </c>
      <c r="S192" s="33">
        <v>6.315</v>
      </c>
      <c r="T192" s="33">
        <v>6.3491</v>
      </c>
      <c r="U192" s="34">
        <v>475900</v>
      </c>
      <c r="V192" s="33">
        <v>55</v>
      </c>
      <c r="W192" s="33">
        <v>30</v>
      </c>
    </row>
    <row r="193" spans="14:23" ht="12.75" outlineLevel="2">
      <c r="N193" s="29">
        <v>38154</v>
      </c>
      <c r="O193" s="29">
        <v>38155</v>
      </c>
      <c r="P193" s="29">
        <v>38155</v>
      </c>
      <c r="Q193" s="37">
        <v>38139</v>
      </c>
      <c r="R193" s="30">
        <v>6.42</v>
      </c>
      <c r="S193" s="30">
        <v>6.365</v>
      </c>
      <c r="T193" s="30">
        <v>6.3858</v>
      </c>
      <c r="U193" s="31">
        <v>423600</v>
      </c>
      <c r="V193" s="30">
        <v>58</v>
      </c>
      <c r="W193" s="30">
        <v>30</v>
      </c>
    </row>
    <row r="194" spans="14:23" ht="12.75" outlineLevel="2">
      <c r="N194" s="32">
        <v>38155</v>
      </c>
      <c r="O194" s="32">
        <v>38156</v>
      </c>
      <c r="P194" s="32">
        <v>38156</v>
      </c>
      <c r="Q194" s="37">
        <v>38139</v>
      </c>
      <c r="R194" s="33">
        <v>6.595</v>
      </c>
      <c r="S194" s="33">
        <v>6.46</v>
      </c>
      <c r="T194" s="33">
        <v>6.5716</v>
      </c>
      <c r="U194" s="34">
        <v>480900</v>
      </c>
      <c r="V194" s="33">
        <v>61</v>
      </c>
      <c r="W194" s="33">
        <v>30</v>
      </c>
    </row>
    <row r="195" spans="14:23" ht="12.75" outlineLevel="2">
      <c r="N195" s="29">
        <v>38156</v>
      </c>
      <c r="O195" s="29">
        <v>38157</v>
      </c>
      <c r="P195" s="29">
        <v>38159</v>
      </c>
      <c r="Q195" s="37">
        <v>38139</v>
      </c>
      <c r="R195" s="30">
        <v>6.52</v>
      </c>
      <c r="S195" s="30">
        <v>6.45</v>
      </c>
      <c r="T195" s="30">
        <v>6.4775</v>
      </c>
      <c r="U195" s="31">
        <v>471200</v>
      </c>
      <c r="V195" s="30">
        <v>60</v>
      </c>
      <c r="W195" s="30">
        <v>24</v>
      </c>
    </row>
    <row r="196" spans="14:23" ht="12.75" outlineLevel="2">
      <c r="N196" s="32">
        <v>38159</v>
      </c>
      <c r="O196" s="32">
        <v>38160</v>
      </c>
      <c r="P196" s="32">
        <v>38160</v>
      </c>
      <c r="Q196" s="37">
        <v>38139</v>
      </c>
      <c r="R196" s="33">
        <v>6.46</v>
      </c>
      <c r="S196" s="33">
        <v>6.345</v>
      </c>
      <c r="T196" s="33">
        <v>6.4234</v>
      </c>
      <c r="U196" s="34">
        <v>422600</v>
      </c>
      <c r="V196" s="33">
        <v>54</v>
      </c>
      <c r="W196" s="33">
        <v>25</v>
      </c>
    </row>
    <row r="197" spans="14:23" ht="12.75" outlineLevel="2">
      <c r="N197" s="29">
        <v>38160</v>
      </c>
      <c r="O197" s="29">
        <v>38161</v>
      </c>
      <c r="P197" s="29">
        <v>38161</v>
      </c>
      <c r="Q197" s="37">
        <v>38139</v>
      </c>
      <c r="R197" s="30">
        <v>6.34</v>
      </c>
      <c r="S197" s="30">
        <v>6.255</v>
      </c>
      <c r="T197" s="30">
        <v>6.2869</v>
      </c>
      <c r="U197" s="31">
        <v>362000</v>
      </c>
      <c r="V197" s="30">
        <v>54</v>
      </c>
      <c r="W197" s="30">
        <v>29</v>
      </c>
    </row>
    <row r="198" spans="14:23" ht="12.75" outlineLevel="2">
      <c r="N198" s="32">
        <v>38161</v>
      </c>
      <c r="O198" s="32">
        <v>38162</v>
      </c>
      <c r="P198" s="32">
        <v>38162</v>
      </c>
      <c r="Q198" s="37">
        <v>38139</v>
      </c>
      <c r="R198" s="33">
        <v>6.37</v>
      </c>
      <c r="S198" s="33">
        <v>6.24</v>
      </c>
      <c r="T198" s="33">
        <v>6.2996</v>
      </c>
      <c r="U198" s="34">
        <v>477600</v>
      </c>
      <c r="V198" s="33">
        <v>61</v>
      </c>
      <c r="W198" s="33">
        <v>30</v>
      </c>
    </row>
    <row r="199" spans="14:23" ht="12.75" outlineLevel="2">
      <c r="N199" s="29">
        <v>38162</v>
      </c>
      <c r="O199" s="29">
        <v>38163</v>
      </c>
      <c r="P199" s="29">
        <v>38163</v>
      </c>
      <c r="Q199" s="37">
        <v>38139</v>
      </c>
      <c r="R199" s="30">
        <v>6.44</v>
      </c>
      <c r="S199" s="30">
        <v>6.385</v>
      </c>
      <c r="T199" s="30">
        <v>6.4114</v>
      </c>
      <c r="U199" s="31">
        <v>487200</v>
      </c>
      <c r="V199" s="30">
        <v>76</v>
      </c>
      <c r="W199" s="30">
        <v>31</v>
      </c>
    </row>
    <row r="200" spans="14:23" ht="12.75" outlineLevel="2">
      <c r="N200" s="32">
        <v>38163</v>
      </c>
      <c r="O200" s="32">
        <v>38164</v>
      </c>
      <c r="P200" s="32">
        <v>38166</v>
      </c>
      <c r="Q200" s="37">
        <v>38139</v>
      </c>
      <c r="R200" s="33">
        <v>6.33</v>
      </c>
      <c r="S200" s="33">
        <v>6.125</v>
      </c>
      <c r="T200" s="33">
        <v>6.2757</v>
      </c>
      <c r="U200" s="34">
        <v>416500</v>
      </c>
      <c r="V200" s="33">
        <v>70</v>
      </c>
      <c r="W200" s="33">
        <v>30</v>
      </c>
    </row>
    <row r="201" spans="14:23" ht="12.75" outlineLevel="2">
      <c r="N201" s="29">
        <v>38166</v>
      </c>
      <c r="O201" s="29">
        <v>38167</v>
      </c>
      <c r="P201" s="29">
        <v>38167</v>
      </c>
      <c r="Q201" s="37">
        <v>38139</v>
      </c>
      <c r="R201" s="30">
        <v>6.21</v>
      </c>
      <c r="S201" s="30">
        <v>6.1</v>
      </c>
      <c r="T201" s="30">
        <v>6.1345</v>
      </c>
      <c r="U201" s="31">
        <v>440500</v>
      </c>
      <c r="V201" s="30">
        <v>56</v>
      </c>
      <c r="W201" s="30">
        <v>25</v>
      </c>
    </row>
    <row r="202" spans="14:23" ht="12.75" outlineLevel="2">
      <c r="N202" s="32">
        <v>38167</v>
      </c>
      <c r="O202" s="32">
        <v>38168</v>
      </c>
      <c r="P202" s="32">
        <v>38168</v>
      </c>
      <c r="Q202" s="37">
        <v>38139</v>
      </c>
      <c r="R202" s="33">
        <v>6.07</v>
      </c>
      <c r="S202" s="33">
        <v>5.9925</v>
      </c>
      <c r="T202" s="33">
        <v>6.0247</v>
      </c>
      <c r="U202" s="34">
        <v>426700</v>
      </c>
      <c r="V202" s="33">
        <v>63</v>
      </c>
      <c r="W202" s="33">
        <v>27</v>
      </c>
    </row>
    <row r="203" spans="14:23" ht="18.75" outlineLevel="2">
      <c r="N203" s="32"/>
      <c r="O203" s="32"/>
      <c r="P203" s="32"/>
      <c r="Q203" s="38" t="s">
        <v>55</v>
      </c>
      <c r="R203" s="33"/>
      <c r="S203" s="33"/>
      <c r="T203" s="33">
        <f>SUBTOTAL(1,T182:T202)</f>
        <v>6.291580952380953</v>
      </c>
      <c r="U203" s="34"/>
      <c r="V203" s="33"/>
      <c r="W203" s="33"/>
    </row>
    <row r="204" spans="14:23" ht="12.75" outlineLevel="2">
      <c r="N204" s="29">
        <v>38168</v>
      </c>
      <c r="O204" s="29">
        <v>38169</v>
      </c>
      <c r="P204" s="29">
        <v>38169</v>
      </c>
      <c r="Q204" s="37">
        <v>38169</v>
      </c>
      <c r="R204" s="30">
        <v>6.085</v>
      </c>
      <c r="S204" s="30">
        <v>5.91</v>
      </c>
      <c r="T204" s="30">
        <v>6.0318</v>
      </c>
      <c r="U204" s="31">
        <v>770300</v>
      </c>
      <c r="V204" s="30">
        <v>91</v>
      </c>
      <c r="W204" s="30">
        <v>35</v>
      </c>
    </row>
    <row r="205" spans="14:23" ht="12.75" outlineLevel="2">
      <c r="N205" s="32">
        <v>38169</v>
      </c>
      <c r="O205" s="32">
        <v>38170</v>
      </c>
      <c r="P205" s="32">
        <v>38170</v>
      </c>
      <c r="Q205" s="37">
        <v>38169</v>
      </c>
      <c r="R205" s="33">
        <v>6.03</v>
      </c>
      <c r="S205" s="33">
        <v>5.85</v>
      </c>
      <c r="T205" s="33">
        <v>5.9507</v>
      </c>
      <c r="U205" s="34">
        <v>986100</v>
      </c>
      <c r="V205" s="33">
        <v>122</v>
      </c>
      <c r="W205" s="33">
        <v>30</v>
      </c>
    </row>
    <row r="206" spans="14:23" ht="12.75" outlineLevel="2">
      <c r="N206" s="29">
        <v>38170</v>
      </c>
      <c r="O206" s="29">
        <v>38171</v>
      </c>
      <c r="P206" s="29">
        <v>38174</v>
      </c>
      <c r="Q206" s="37">
        <v>38169</v>
      </c>
      <c r="R206" s="30">
        <v>5.985</v>
      </c>
      <c r="S206" s="30">
        <v>5.825</v>
      </c>
      <c r="T206" s="30">
        <v>5.8832</v>
      </c>
      <c r="U206" s="31">
        <v>603900</v>
      </c>
      <c r="V206" s="30">
        <v>79</v>
      </c>
      <c r="W206" s="30">
        <v>28</v>
      </c>
    </row>
    <row r="207" spans="14:23" ht="12.75" outlineLevel="2">
      <c r="N207" s="32">
        <v>38174</v>
      </c>
      <c r="O207" s="32">
        <v>38175</v>
      </c>
      <c r="P207" s="32">
        <v>38175</v>
      </c>
      <c r="Q207" s="37">
        <v>38169</v>
      </c>
      <c r="R207" s="33">
        <v>6.22</v>
      </c>
      <c r="S207" s="33">
        <v>6.14</v>
      </c>
      <c r="T207" s="33">
        <v>6.1618</v>
      </c>
      <c r="U207" s="34">
        <v>569600</v>
      </c>
      <c r="V207" s="33">
        <v>69</v>
      </c>
      <c r="W207" s="33">
        <v>28</v>
      </c>
    </row>
    <row r="208" spans="14:23" ht="12.75" outlineLevel="2">
      <c r="N208" s="29">
        <v>38175</v>
      </c>
      <c r="O208" s="29">
        <v>38176</v>
      </c>
      <c r="P208" s="29">
        <v>38176</v>
      </c>
      <c r="Q208" s="37">
        <v>38169</v>
      </c>
      <c r="R208" s="30">
        <v>6.3</v>
      </c>
      <c r="S208" s="30">
        <v>6.17</v>
      </c>
      <c r="T208" s="30">
        <v>6.2675</v>
      </c>
      <c r="U208" s="31">
        <v>522800</v>
      </c>
      <c r="V208" s="30">
        <v>60</v>
      </c>
      <c r="W208" s="30">
        <v>28</v>
      </c>
    </row>
    <row r="209" spans="14:23" ht="12.75" outlineLevel="2">
      <c r="N209" s="32">
        <v>38176</v>
      </c>
      <c r="O209" s="32">
        <v>38177</v>
      </c>
      <c r="P209" s="32">
        <v>38177</v>
      </c>
      <c r="Q209" s="37">
        <v>38169</v>
      </c>
      <c r="R209" s="33">
        <v>6.25</v>
      </c>
      <c r="S209" s="33">
        <v>5.99</v>
      </c>
      <c r="T209" s="33">
        <v>6.1874</v>
      </c>
      <c r="U209" s="34">
        <v>407700</v>
      </c>
      <c r="V209" s="33">
        <v>47</v>
      </c>
      <c r="W209" s="33">
        <v>27</v>
      </c>
    </row>
    <row r="210" spans="14:23" ht="12.75" outlineLevel="2">
      <c r="N210" s="29">
        <v>38177</v>
      </c>
      <c r="O210" s="29">
        <v>38178</v>
      </c>
      <c r="P210" s="29">
        <v>38180</v>
      </c>
      <c r="Q210" s="37">
        <v>38169</v>
      </c>
      <c r="R210" s="30">
        <v>6</v>
      </c>
      <c r="S210" s="30">
        <v>5.81</v>
      </c>
      <c r="T210" s="30">
        <v>5.8911</v>
      </c>
      <c r="U210" s="31">
        <v>498500</v>
      </c>
      <c r="V210" s="30">
        <v>59</v>
      </c>
      <c r="W210" s="30">
        <v>28</v>
      </c>
    </row>
    <row r="211" spans="14:23" ht="12.75" outlineLevel="2">
      <c r="N211" s="32">
        <v>38180</v>
      </c>
      <c r="O211" s="32">
        <v>38181</v>
      </c>
      <c r="P211" s="32">
        <v>38181</v>
      </c>
      <c r="Q211" s="37">
        <v>38169</v>
      </c>
      <c r="R211" s="33">
        <v>6.03</v>
      </c>
      <c r="S211" s="33">
        <v>5.895</v>
      </c>
      <c r="T211" s="33">
        <v>5.9473</v>
      </c>
      <c r="U211" s="34">
        <v>721800</v>
      </c>
      <c r="V211" s="33">
        <v>75</v>
      </c>
      <c r="W211" s="33">
        <v>30</v>
      </c>
    </row>
    <row r="212" spans="14:23" ht="12.75" outlineLevel="2">
      <c r="N212" s="29">
        <v>38181</v>
      </c>
      <c r="O212" s="29">
        <v>38182</v>
      </c>
      <c r="P212" s="29">
        <v>38182</v>
      </c>
      <c r="Q212" s="37">
        <v>38169</v>
      </c>
      <c r="R212" s="30">
        <v>5.91</v>
      </c>
      <c r="S212" s="30">
        <v>5.78</v>
      </c>
      <c r="T212" s="30">
        <v>5.852</v>
      </c>
      <c r="U212" s="31">
        <v>704900</v>
      </c>
      <c r="V212" s="30">
        <v>74</v>
      </c>
      <c r="W212" s="30">
        <v>28</v>
      </c>
    </row>
    <row r="213" spans="14:23" ht="12.75" outlineLevel="2">
      <c r="N213" s="32">
        <v>38182</v>
      </c>
      <c r="O213" s="32">
        <v>38183</v>
      </c>
      <c r="P213" s="32">
        <v>38183</v>
      </c>
      <c r="Q213" s="37">
        <v>38169</v>
      </c>
      <c r="R213" s="33">
        <v>5.96</v>
      </c>
      <c r="S213" s="33">
        <v>5.88</v>
      </c>
      <c r="T213" s="33">
        <v>5.9092</v>
      </c>
      <c r="U213" s="34">
        <v>673400</v>
      </c>
      <c r="V213" s="33">
        <v>62</v>
      </c>
      <c r="W213" s="33">
        <v>27</v>
      </c>
    </row>
    <row r="214" spans="14:23" ht="12.75" outlineLevel="2">
      <c r="N214" s="29">
        <v>38183</v>
      </c>
      <c r="O214" s="29">
        <v>38184</v>
      </c>
      <c r="P214" s="29">
        <v>38184</v>
      </c>
      <c r="Q214" s="37">
        <v>38169</v>
      </c>
      <c r="R214" s="30">
        <v>5.965</v>
      </c>
      <c r="S214" s="30">
        <v>5.8</v>
      </c>
      <c r="T214" s="30">
        <v>5.9235</v>
      </c>
      <c r="U214" s="31">
        <v>580900</v>
      </c>
      <c r="V214" s="30">
        <v>57</v>
      </c>
      <c r="W214" s="30">
        <v>25</v>
      </c>
    </row>
    <row r="215" spans="14:23" ht="12.75" outlineLevel="1">
      <c r="N215" s="32">
        <v>38184</v>
      </c>
      <c r="O215" s="32">
        <v>38185</v>
      </c>
      <c r="P215" s="32">
        <v>38187</v>
      </c>
      <c r="Q215" s="37">
        <v>38169</v>
      </c>
      <c r="R215" s="33">
        <v>5.83</v>
      </c>
      <c r="S215" s="33">
        <v>5.7</v>
      </c>
      <c r="T215" s="33">
        <v>5.7703</v>
      </c>
      <c r="U215" s="34">
        <v>439500</v>
      </c>
      <c r="V215" s="33">
        <v>54</v>
      </c>
      <c r="W215" s="33">
        <v>27</v>
      </c>
    </row>
    <row r="216" spans="14:23" ht="12.75" outlineLevel="2">
      <c r="N216" s="29">
        <v>38187</v>
      </c>
      <c r="O216" s="29">
        <v>38188</v>
      </c>
      <c r="P216" s="29">
        <v>38188</v>
      </c>
      <c r="Q216" s="37">
        <v>38169</v>
      </c>
      <c r="R216" s="30">
        <v>5.77</v>
      </c>
      <c r="S216" s="30">
        <v>5.715</v>
      </c>
      <c r="T216" s="30">
        <v>5.7471</v>
      </c>
      <c r="U216" s="31">
        <v>513800</v>
      </c>
      <c r="V216" s="30">
        <v>48</v>
      </c>
      <c r="W216" s="30">
        <v>27</v>
      </c>
    </row>
    <row r="217" spans="14:23" ht="12.75" outlineLevel="2">
      <c r="N217" s="32">
        <v>38188</v>
      </c>
      <c r="O217" s="32">
        <v>38189</v>
      </c>
      <c r="P217" s="32">
        <v>38189</v>
      </c>
      <c r="Q217" s="37">
        <v>38169</v>
      </c>
      <c r="R217" s="33">
        <v>5.9</v>
      </c>
      <c r="S217" s="33">
        <v>5.75</v>
      </c>
      <c r="T217" s="33">
        <v>5.8041</v>
      </c>
      <c r="U217" s="34">
        <v>559100</v>
      </c>
      <c r="V217" s="33">
        <v>56</v>
      </c>
      <c r="W217" s="33">
        <v>25</v>
      </c>
    </row>
    <row r="218" spans="14:23" ht="12.75" outlineLevel="2">
      <c r="N218" s="29">
        <v>38189</v>
      </c>
      <c r="O218" s="29">
        <v>38190</v>
      </c>
      <c r="P218" s="29">
        <v>38190</v>
      </c>
      <c r="Q218" s="37">
        <v>38169</v>
      </c>
      <c r="R218" s="30">
        <v>5.92</v>
      </c>
      <c r="S218" s="30">
        <v>5.87</v>
      </c>
      <c r="T218" s="30">
        <v>5.905</v>
      </c>
      <c r="U218" s="31">
        <v>537600</v>
      </c>
      <c r="V218" s="30">
        <v>65</v>
      </c>
      <c r="W218" s="30">
        <v>27</v>
      </c>
    </row>
    <row r="219" spans="14:23" ht="12.75" outlineLevel="2">
      <c r="N219" s="32">
        <v>38190</v>
      </c>
      <c r="O219" s="32">
        <v>38191</v>
      </c>
      <c r="P219" s="32">
        <v>38191</v>
      </c>
      <c r="Q219" s="37">
        <v>38169</v>
      </c>
      <c r="R219" s="33">
        <v>6.07</v>
      </c>
      <c r="S219" s="33">
        <v>5.8175</v>
      </c>
      <c r="T219" s="33">
        <v>5.8455</v>
      </c>
      <c r="U219" s="34">
        <v>410400</v>
      </c>
      <c r="V219" s="33">
        <v>50</v>
      </c>
      <c r="W219" s="33">
        <v>24</v>
      </c>
    </row>
    <row r="220" spans="14:23" ht="12.75" outlineLevel="2">
      <c r="N220" s="29">
        <v>38191</v>
      </c>
      <c r="O220" s="29">
        <v>38192</v>
      </c>
      <c r="P220" s="29">
        <v>38194</v>
      </c>
      <c r="Q220" s="37">
        <v>38169</v>
      </c>
      <c r="R220" s="30">
        <v>6.03</v>
      </c>
      <c r="S220" s="30">
        <v>5.93</v>
      </c>
      <c r="T220" s="30">
        <v>5.9841</v>
      </c>
      <c r="U220" s="31">
        <v>837700</v>
      </c>
      <c r="V220" s="30">
        <v>81</v>
      </c>
      <c r="W220" s="30">
        <v>27</v>
      </c>
    </row>
    <row r="221" spans="14:23" ht="12.75" outlineLevel="2">
      <c r="N221" s="32">
        <v>38194</v>
      </c>
      <c r="O221" s="32">
        <v>38195</v>
      </c>
      <c r="P221" s="32">
        <v>38195</v>
      </c>
      <c r="Q221" s="37">
        <v>38169</v>
      </c>
      <c r="R221" s="33">
        <v>5.98</v>
      </c>
      <c r="S221" s="33">
        <v>5.8</v>
      </c>
      <c r="T221" s="33">
        <v>5.9431</v>
      </c>
      <c r="U221" s="34">
        <v>669900</v>
      </c>
      <c r="V221" s="33">
        <v>62</v>
      </c>
      <c r="W221" s="33">
        <v>26</v>
      </c>
    </row>
    <row r="222" spans="14:23" ht="12.75" outlineLevel="2">
      <c r="N222" s="29">
        <v>38195</v>
      </c>
      <c r="O222" s="29">
        <v>38196</v>
      </c>
      <c r="P222" s="29">
        <v>38196</v>
      </c>
      <c r="Q222" s="37">
        <v>38169</v>
      </c>
      <c r="R222" s="30">
        <v>5.92</v>
      </c>
      <c r="S222" s="30">
        <v>5.775</v>
      </c>
      <c r="T222" s="30">
        <v>5.8726</v>
      </c>
      <c r="U222" s="31">
        <v>444100</v>
      </c>
      <c r="V222" s="30">
        <v>46</v>
      </c>
      <c r="W222" s="30">
        <v>23</v>
      </c>
    </row>
    <row r="223" spans="14:23" ht="12.75" outlineLevel="2">
      <c r="N223" s="32">
        <v>38196</v>
      </c>
      <c r="O223" s="32">
        <v>38197</v>
      </c>
      <c r="P223" s="32">
        <v>38197</v>
      </c>
      <c r="Q223" s="37">
        <v>38169</v>
      </c>
      <c r="R223" s="33">
        <v>5.82</v>
      </c>
      <c r="S223" s="33">
        <v>5.74</v>
      </c>
      <c r="T223" s="33">
        <v>5.7735</v>
      </c>
      <c r="U223" s="34">
        <v>382700</v>
      </c>
      <c r="V223" s="33">
        <v>56</v>
      </c>
      <c r="W223" s="33">
        <v>22</v>
      </c>
    </row>
    <row r="224" spans="14:23" ht="12.75" outlineLevel="2">
      <c r="N224" s="29">
        <v>38197</v>
      </c>
      <c r="O224" s="29">
        <v>38198</v>
      </c>
      <c r="P224" s="29">
        <v>38199</v>
      </c>
      <c r="Q224" s="37">
        <v>38169</v>
      </c>
      <c r="R224" s="30">
        <v>6</v>
      </c>
      <c r="S224" s="30">
        <v>5.79</v>
      </c>
      <c r="T224" s="30">
        <v>5.9308</v>
      </c>
      <c r="U224" s="31">
        <v>681300</v>
      </c>
      <c r="V224" s="30">
        <v>79</v>
      </c>
      <c r="W224" s="30">
        <v>26</v>
      </c>
    </row>
    <row r="225" spans="14:23" ht="18.75" outlineLevel="2">
      <c r="N225" s="29"/>
      <c r="O225" s="29"/>
      <c r="P225" s="29"/>
      <c r="Q225" s="38" t="s">
        <v>56</v>
      </c>
      <c r="R225" s="30"/>
      <c r="S225" s="30"/>
      <c r="T225" s="30">
        <f>SUBTOTAL(1,T204:T224)</f>
        <v>5.932457142857144</v>
      </c>
      <c r="U225" s="31"/>
      <c r="V225" s="30"/>
      <c r="W225" s="30"/>
    </row>
    <row r="226" spans="14:23" ht="12.75" outlineLevel="2">
      <c r="N226" s="32">
        <v>38198</v>
      </c>
      <c r="O226" s="32">
        <v>38200</v>
      </c>
      <c r="P226" s="32">
        <v>38201</v>
      </c>
      <c r="Q226" s="37">
        <v>38200</v>
      </c>
      <c r="R226" s="33">
        <v>6.13</v>
      </c>
      <c r="S226" s="33">
        <v>5.9</v>
      </c>
      <c r="T226" s="33">
        <v>6.0268</v>
      </c>
      <c r="U226" s="34">
        <v>635000</v>
      </c>
      <c r="V226" s="33">
        <v>76</v>
      </c>
      <c r="W226" s="33">
        <v>33</v>
      </c>
    </row>
    <row r="227" spans="14:23" ht="12.75" outlineLevel="2">
      <c r="N227" s="29">
        <v>38201</v>
      </c>
      <c r="O227" s="29">
        <v>38202</v>
      </c>
      <c r="P227" s="29">
        <v>38202</v>
      </c>
      <c r="Q227" s="37">
        <v>38200</v>
      </c>
      <c r="R227" s="30">
        <v>5.935</v>
      </c>
      <c r="S227" s="30">
        <v>5.8</v>
      </c>
      <c r="T227" s="30">
        <v>5.8572</v>
      </c>
      <c r="U227" s="31">
        <v>701600</v>
      </c>
      <c r="V227" s="30">
        <v>94</v>
      </c>
      <c r="W227" s="30">
        <v>33</v>
      </c>
    </row>
    <row r="228" spans="14:23" ht="12.75" outlineLevel="2">
      <c r="N228" s="32">
        <v>38202</v>
      </c>
      <c r="O228" s="32">
        <v>38203</v>
      </c>
      <c r="P228" s="32">
        <v>38203</v>
      </c>
      <c r="Q228" s="37">
        <v>38200</v>
      </c>
      <c r="R228" s="33">
        <v>5.85</v>
      </c>
      <c r="S228" s="33">
        <v>5.69</v>
      </c>
      <c r="T228" s="33">
        <v>5.7684</v>
      </c>
      <c r="U228" s="34">
        <v>579500</v>
      </c>
      <c r="V228" s="33">
        <v>75</v>
      </c>
      <c r="W228" s="33">
        <v>32</v>
      </c>
    </row>
    <row r="229" spans="14:23" ht="12.75" outlineLevel="2">
      <c r="N229" s="29">
        <v>38203</v>
      </c>
      <c r="O229" s="29">
        <v>38204</v>
      </c>
      <c r="P229" s="29">
        <v>38204</v>
      </c>
      <c r="Q229" s="37">
        <v>38200</v>
      </c>
      <c r="R229" s="30">
        <v>5.74</v>
      </c>
      <c r="S229" s="30">
        <v>5.66</v>
      </c>
      <c r="T229" s="30">
        <v>5.7043</v>
      </c>
      <c r="U229" s="31">
        <v>678900</v>
      </c>
      <c r="V229" s="30">
        <v>74</v>
      </c>
      <c r="W229" s="30">
        <v>31</v>
      </c>
    </row>
    <row r="230" spans="14:23" ht="12.75" outlineLevel="2">
      <c r="N230" s="32">
        <v>38204</v>
      </c>
      <c r="O230" s="32">
        <v>38205</v>
      </c>
      <c r="P230" s="32">
        <v>38205</v>
      </c>
      <c r="Q230" s="37">
        <v>38200</v>
      </c>
      <c r="R230" s="33">
        <v>5.58</v>
      </c>
      <c r="S230" s="33">
        <v>5.5</v>
      </c>
      <c r="T230" s="33">
        <v>5.5436</v>
      </c>
      <c r="U230" s="34">
        <v>592900</v>
      </c>
      <c r="V230" s="33">
        <v>80</v>
      </c>
      <c r="W230" s="33">
        <v>30</v>
      </c>
    </row>
    <row r="231" spans="14:23" ht="12.75" outlineLevel="2">
      <c r="N231" s="29">
        <v>38205</v>
      </c>
      <c r="O231" s="29">
        <v>38206</v>
      </c>
      <c r="P231" s="29">
        <v>38208</v>
      </c>
      <c r="Q231" s="37">
        <v>38200</v>
      </c>
      <c r="R231" s="30">
        <v>5.49</v>
      </c>
      <c r="S231" s="30">
        <v>5.35</v>
      </c>
      <c r="T231" s="30">
        <v>5.4152</v>
      </c>
      <c r="U231" s="31">
        <v>473400</v>
      </c>
      <c r="V231" s="30">
        <v>57</v>
      </c>
      <c r="W231" s="30">
        <v>30</v>
      </c>
    </row>
    <row r="232" spans="14:23" ht="12.75" outlineLevel="2">
      <c r="N232" s="32">
        <v>38208</v>
      </c>
      <c r="O232" s="32">
        <v>38209</v>
      </c>
      <c r="P232" s="32">
        <v>38209</v>
      </c>
      <c r="Q232" s="37">
        <v>38200</v>
      </c>
      <c r="R232" s="33">
        <v>5.6425</v>
      </c>
      <c r="S232" s="33">
        <v>5.5375</v>
      </c>
      <c r="T232" s="33">
        <v>5.5817</v>
      </c>
      <c r="U232" s="34">
        <v>542200</v>
      </c>
      <c r="V232" s="33">
        <v>66</v>
      </c>
      <c r="W232" s="33">
        <v>32</v>
      </c>
    </row>
    <row r="233" spans="14:23" ht="12.75" outlineLevel="2">
      <c r="N233" s="29">
        <v>38209</v>
      </c>
      <c r="O233" s="29">
        <v>38210</v>
      </c>
      <c r="P233" s="29">
        <v>38210</v>
      </c>
      <c r="Q233" s="37">
        <v>38200</v>
      </c>
      <c r="R233" s="30">
        <v>5.87</v>
      </c>
      <c r="S233" s="30">
        <v>5.725</v>
      </c>
      <c r="T233" s="30">
        <v>5.7793</v>
      </c>
      <c r="U233" s="31">
        <v>430200</v>
      </c>
      <c r="V233" s="30">
        <v>57</v>
      </c>
      <c r="W233" s="30">
        <v>29</v>
      </c>
    </row>
    <row r="234" spans="14:23" ht="12.75" outlineLevel="2">
      <c r="N234" s="32">
        <v>38210</v>
      </c>
      <c r="O234" s="32">
        <v>38211</v>
      </c>
      <c r="P234" s="32">
        <v>38211</v>
      </c>
      <c r="Q234" s="37">
        <v>38200</v>
      </c>
      <c r="R234" s="33">
        <v>5.6825</v>
      </c>
      <c r="S234" s="33">
        <v>5.51</v>
      </c>
      <c r="T234" s="33">
        <v>5.6392</v>
      </c>
      <c r="U234" s="34">
        <v>588700</v>
      </c>
      <c r="V234" s="33">
        <v>66</v>
      </c>
      <c r="W234" s="33">
        <v>29</v>
      </c>
    </row>
    <row r="235" spans="14:23" ht="12.75" outlineLevel="2">
      <c r="N235" s="29">
        <v>38211</v>
      </c>
      <c r="O235" s="29">
        <v>38212</v>
      </c>
      <c r="P235" s="29">
        <v>38212</v>
      </c>
      <c r="Q235" s="37">
        <v>38200</v>
      </c>
      <c r="R235" s="30">
        <v>5.54</v>
      </c>
      <c r="S235" s="30">
        <v>5.36</v>
      </c>
      <c r="T235" s="30">
        <v>5.4573</v>
      </c>
      <c r="U235" s="31">
        <v>588600</v>
      </c>
      <c r="V235" s="30">
        <v>72</v>
      </c>
      <c r="W235" s="30">
        <v>30</v>
      </c>
    </row>
    <row r="236" spans="14:23" ht="12.75" outlineLevel="2">
      <c r="N236" s="32">
        <v>38212</v>
      </c>
      <c r="O236" s="32">
        <v>38213</v>
      </c>
      <c r="P236" s="32">
        <v>38215</v>
      </c>
      <c r="Q236" s="37">
        <v>38200</v>
      </c>
      <c r="R236" s="33">
        <v>5.36</v>
      </c>
      <c r="S236" s="33">
        <v>5.23</v>
      </c>
      <c r="T236" s="33">
        <v>5.2714</v>
      </c>
      <c r="U236" s="34">
        <v>517900</v>
      </c>
      <c r="V236" s="33">
        <v>62</v>
      </c>
      <c r="W236" s="33">
        <v>33</v>
      </c>
    </row>
    <row r="237" spans="14:23" ht="12.75" outlineLevel="1">
      <c r="N237" s="29">
        <v>38215</v>
      </c>
      <c r="O237" s="29">
        <v>38216</v>
      </c>
      <c r="P237" s="29">
        <v>38216</v>
      </c>
      <c r="Q237" s="37">
        <v>38200</v>
      </c>
      <c r="R237" s="30">
        <v>5.42</v>
      </c>
      <c r="S237" s="30">
        <v>5.255</v>
      </c>
      <c r="T237" s="30">
        <v>5.3427</v>
      </c>
      <c r="U237" s="31">
        <v>555900</v>
      </c>
      <c r="V237" s="30">
        <v>67</v>
      </c>
      <c r="W237" s="30">
        <v>32</v>
      </c>
    </row>
    <row r="238" spans="14:23" ht="12.75" outlineLevel="2">
      <c r="N238" s="32">
        <v>38216</v>
      </c>
      <c r="O238" s="32">
        <v>38217</v>
      </c>
      <c r="P238" s="32">
        <v>38217</v>
      </c>
      <c r="Q238" s="37">
        <v>38200</v>
      </c>
      <c r="R238" s="33">
        <v>5.34</v>
      </c>
      <c r="S238" s="33">
        <v>5.23</v>
      </c>
      <c r="T238" s="33">
        <v>5.2673</v>
      </c>
      <c r="U238" s="34">
        <v>391000</v>
      </c>
      <c r="V238" s="33">
        <v>54</v>
      </c>
      <c r="W238" s="33">
        <v>33</v>
      </c>
    </row>
    <row r="239" spans="14:23" ht="12.75" outlineLevel="2">
      <c r="N239" s="29">
        <v>38217</v>
      </c>
      <c r="O239" s="29">
        <v>38218</v>
      </c>
      <c r="P239" s="29">
        <v>38218</v>
      </c>
      <c r="Q239" s="37">
        <v>38200</v>
      </c>
      <c r="R239" s="30">
        <v>5.405</v>
      </c>
      <c r="S239" s="30">
        <v>5.325</v>
      </c>
      <c r="T239" s="30">
        <v>5.3589</v>
      </c>
      <c r="U239" s="31">
        <v>277800</v>
      </c>
      <c r="V239" s="30">
        <v>42</v>
      </c>
      <c r="W239" s="30">
        <v>24</v>
      </c>
    </row>
    <row r="240" spans="14:23" ht="12.75" outlineLevel="2">
      <c r="N240" s="32">
        <v>38218</v>
      </c>
      <c r="O240" s="32">
        <v>38219</v>
      </c>
      <c r="P240" s="32">
        <v>38219</v>
      </c>
      <c r="Q240" s="37">
        <v>38200</v>
      </c>
      <c r="R240" s="33">
        <v>5.395</v>
      </c>
      <c r="S240" s="33">
        <v>5.24</v>
      </c>
      <c r="T240" s="33">
        <v>5.3373</v>
      </c>
      <c r="U240" s="34">
        <v>398400</v>
      </c>
      <c r="V240" s="33">
        <v>51</v>
      </c>
      <c r="W240" s="33">
        <v>21</v>
      </c>
    </row>
    <row r="241" spans="14:23" ht="12.75" outlineLevel="2">
      <c r="N241" s="29">
        <v>38219</v>
      </c>
      <c r="O241" s="29">
        <v>38220</v>
      </c>
      <c r="P241" s="29">
        <v>38222</v>
      </c>
      <c r="Q241" s="37">
        <v>38200</v>
      </c>
      <c r="R241" s="30">
        <v>5.44</v>
      </c>
      <c r="S241" s="30">
        <v>5.35</v>
      </c>
      <c r="T241" s="30">
        <v>5.3917</v>
      </c>
      <c r="U241" s="31">
        <v>392100</v>
      </c>
      <c r="V241" s="30">
        <v>52</v>
      </c>
      <c r="W241" s="30">
        <v>26</v>
      </c>
    </row>
    <row r="242" spans="14:23" ht="12.75" outlineLevel="2">
      <c r="N242" s="32">
        <v>38222</v>
      </c>
      <c r="O242" s="32">
        <v>38223</v>
      </c>
      <c r="P242" s="32">
        <v>38223</v>
      </c>
      <c r="Q242" s="37">
        <v>38200</v>
      </c>
      <c r="R242" s="33">
        <v>5.37</v>
      </c>
      <c r="S242" s="33">
        <v>5.265</v>
      </c>
      <c r="T242" s="33">
        <v>5.3396</v>
      </c>
      <c r="U242" s="34">
        <v>342900</v>
      </c>
      <c r="V242" s="33">
        <v>47</v>
      </c>
      <c r="W242" s="33">
        <v>24</v>
      </c>
    </row>
    <row r="243" spans="14:23" ht="12.75" outlineLevel="2">
      <c r="N243" s="29">
        <v>38223</v>
      </c>
      <c r="O243" s="29">
        <v>38224</v>
      </c>
      <c r="P243" s="29">
        <v>38224</v>
      </c>
      <c r="Q243" s="37">
        <v>38200</v>
      </c>
      <c r="R243" s="30">
        <v>5.35</v>
      </c>
      <c r="S243" s="30">
        <v>5.19</v>
      </c>
      <c r="T243" s="30">
        <v>5.2286</v>
      </c>
      <c r="U243" s="31">
        <v>396700</v>
      </c>
      <c r="V243" s="30">
        <v>56</v>
      </c>
      <c r="W243" s="30">
        <v>28</v>
      </c>
    </row>
    <row r="244" spans="14:23" ht="12.75" outlineLevel="2">
      <c r="N244" s="32">
        <v>38224</v>
      </c>
      <c r="O244" s="32">
        <v>38225</v>
      </c>
      <c r="P244" s="32">
        <v>38225</v>
      </c>
      <c r="Q244" s="37">
        <v>38200</v>
      </c>
      <c r="R244" s="33">
        <v>5.36</v>
      </c>
      <c r="S244" s="33">
        <v>5.275</v>
      </c>
      <c r="T244" s="33">
        <v>5.3154</v>
      </c>
      <c r="U244" s="34">
        <v>340800</v>
      </c>
      <c r="V244" s="33">
        <v>46</v>
      </c>
      <c r="W244" s="33">
        <v>24</v>
      </c>
    </row>
    <row r="245" spans="14:23" ht="12.75" outlineLevel="2">
      <c r="N245" s="29">
        <v>38225</v>
      </c>
      <c r="O245" s="29">
        <v>38226</v>
      </c>
      <c r="P245" s="29">
        <v>38226</v>
      </c>
      <c r="Q245" s="37">
        <v>38200</v>
      </c>
      <c r="R245" s="30">
        <v>5.215</v>
      </c>
      <c r="S245" s="30">
        <v>5.15</v>
      </c>
      <c r="T245" s="30">
        <v>5.1941</v>
      </c>
      <c r="U245" s="31">
        <v>204000</v>
      </c>
      <c r="V245" s="30">
        <v>26</v>
      </c>
      <c r="W245" s="30">
        <v>21</v>
      </c>
    </row>
    <row r="246" spans="14:23" ht="12.75" outlineLevel="2">
      <c r="N246" s="32">
        <v>38226</v>
      </c>
      <c r="O246" s="32">
        <v>38227</v>
      </c>
      <c r="P246" s="32">
        <v>38229</v>
      </c>
      <c r="Q246" s="37">
        <v>38200</v>
      </c>
      <c r="R246" s="33">
        <v>5.105</v>
      </c>
      <c r="S246" s="33">
        <v>4.98</v>
      </c>
      <c r="T246" s="33">
        <v>5.0458</v>
      </c>
      <c r="U246" s="34">
        <v>425900</v>
      </c>
      <c r="V246" s="33">
        <v>54</v>
      </c>
      <c r="W246" s="33">
        <v>26</v>
      </c>
    </row>
    <row r="247" spans="14:23" ht="12.75" outlineLevel="2">
      <c r="N247" s="29">
        <v>38229</v>
      </c>
      <c r="O247" s="29">
        <v>38230</v>
      </c>
      <c r="P247" s="29">
        <v>38230</v>
      </c>
      <c r="Q247" s="37">
        <v>38200</v>
      </c>
      <c r="R247" s="30">
        <v>5.105</v>
      </c>
      <c r="S247" s="30">
        <v>4.975</v>
      </c>
      <c r="T247" s="30">
        <v>5.0464</v>
      </c>
      <c r="U247" s="31">
        <v>451800</v>
      </c>
      <c r="V247" s="30">
        <v>58</v>
      </c>
      <c r="W247" s="30">
        <v>30</v>
      </c>
    </row>
    <row r="248" spans="14:23" ht="18.75" outlineLevel="2">
      <c r="N248" s="29"/>
      <c r="O248" s="29"/>
      <c r="P248" s="29"/>
      <c r="Q248" s="38" t="s">
        <v>57</v>
      </c>
      <c r="R248" s="30"/>
      <c r="S248" s="30"/>
      <c r="T248" s="30">
        <f>SUBTOTAL(1,T226:T247)</f>
        <v>5.450554545454546</v>
      </c>
      <c r="U248" s="31"/>
      <c r="V248" s="30"/>
      <c r="W248" s="30"/>
    </row>
    <row r="249" spans="14:23" ht="12.75" outlineLevel="2">
      <c r="N249" s="32">
        <v>38230</v>
      </c>
      <c r="O249" s="32">
        <v>38231</v>
      </c>
      <c r="P249" s="32">
        <v>38231</v>
      </c>
      <c r="Q249" s="37">
        <v>38231</v>
      </c>
      <c r="R249" s="33">
        <v>5.09</v>
      </c>
      <c r="S249" s="33">
        <v>4.965</v>
      </c>
      <c r="T249" s="33">
        <v>5.0385</v>
      </c>
      <c r="U249" s="34">
        <v>496600</v>
      </c>
      <c r="V249" s="33">
        <v>65</v>
      </c>
      <c r="W249" s="33">
        <v>29</v>
      </c>
    </row>
    <row r="250" spans="14:23" ht="12.75" outlineLevel="2">
      <c r="N250" s="29">
        <v>38231</v>
      </c>
      <c r="O250" s="29">
        <v>38232</v>
      </c>
      <c r="P250" s="29">
        <v>38232</v>
      </c>
      <c r="Q250" s="37">
        <v>38231</v>
      </c>
      <c r="R250" s="30">
        <v>5.075</v>
      </c>
      <c r="S250" s="30">
        <v>4.945</v>
      </c>
      <c r="T250" s="30">
        <v>5.0241</v>
      </c>
      <c r="U250" s="31">
        <v>419600</v>
      </c>
      <c r="V250" s="30">
        <v>52</v>
      </c>
      <c r="W250" s="30">
        <v>26</v>
      </c>
    </row>
    <row r="251" spans="14:23" ht="12.75" outlineLevel="2">
      <c r="N251" s="32">
        <v>38232</v>
      </c>
      <c r="O251" s="32">
        <v>38233</v>
      </c>
      <c r="P251" s="32">
        <v>38233</v>
      </c>
      <c r="Q251" s="37">
        <v>38231</v>
      </c>
      <c r="R251" s="33">
        <v>4.8825</v>
      </c>
      <c r="S251" s="33">
        <v>4.485</v>
      </c>
      <c r="T251" s="33">
        <v>4.7456</v>
      </c>
      <c r="U251" s="34">
        <v>480600</v>
      </c>
      <c r="V251" s="33">
        <v>55</v>
      </c>
      <c r="W251" s="33">
        <v>25</v>
      </c>
    </row>
    <row r="252" spans="14:23" ht="12.75" outlineLevel="2">
      <c r="N252" s="29">
        <v>38233</v>
      </c>
      <c r="O252" s="29">
        <v>38234</v>
      </c>
      <c r="P252" s="29">
        <v>38237</v>
      </c>
      <c r="Q252" s="37">
        <v>38231</v>
      </c>
      <c r="R252" s="30">
        <v>4.55</v>
      </c>
      <c r="S252" s="30">
        <v>4.22</v>
      </c>
      <c r="T252" s="30">
        <v>4.3269</v>
      </c>
      <c r="U252" s="31">
        <v>594100</v>
      </c>
      <c r="V252" s="30">
        <v>85</v>
      </c>
      <c r="W252" s="30">
        <v>28</v>
      </c>
    </row>
    <row r="253" spans="14:23" ht="12.75" outlineLevel="2">
      <c r="N253" s="32">
        <v>38237</v>
      </c>
      <c r="O253" s="32">
        <v>38238</v>
      </c>
      <c r="P253" s="32">
        <v>38238</v>
      </c>
      <c r="Q253" s="37">
        <v>38231</v>
      </c>
      <c r="R253" s="33">
        <v>4.49</v>
      </c>
      <c r="S253" s="33">
        <v>4.36</v>
      </c>
      <c r="T253" s="33">
        <v>4.4145</v>
      </c>
      <c r="U253" s="34">
        <v>438100</v>
      </c>
      <c r="V253" s="33">
        <v>58</v>
      </c>
      <c r="W253" s="33">
        <v>26</v>
      </c>
    </row>
    <row r="254" spans="14:23" ht="12.75" outlineLevel="2">
      <c r="N254" s="29">
        <v>38238</v>
      </c>
      <c r="O254" s="29">
        <v>38239</v>
      </c>
      <c r="P254" s="29">
        <v>38239</v>
      </c>
      <c r="Q254" s="37">
        <v>38231</v>
      </c>
      <c r="R254" s="30">
        <v>4.75</v>
      </c>
      <c r="S254" s="30">
        <v>4.59</v>
      </c>
      <c r="T254" s="30">
        <v>4.6942</v>
      </c>
      <c r="U254" s="31">
        <v>652500</v>
      </c>
      <c r="V254" s="30">
        <v>78</v>
      </c>
      <c r="W254" s="30">
        <v>27</v>
      </c>
    </row>
    <row r="255" spans="14:23" ht="12.75" outlineLevel="2">
      <c r="N255" s="32">
        <v>38239</v>
      </c>
      <c r="O255" s="32">
        <v>38240</v>
      </c>
      <c r="P255" s="32">
        <v>38240</v>
      </c>
      <c r="Q255" s="37">
        <v>38231</v>
      </c>
      <c r="R255" s="33">
        <v>4.625</v>
      </c>
      <c r="S255" s="33">
        <v>4.5</v>
      </c>
      <c r="T255" s="33">
        <v>4.5688</v>
      </c>
      <c r="U255" s="34">
        <v>693200</v>
      </c>
      <c r="V255" s="33">
        <v>77</v>
      </c>
      <c r="W255" s="33">
        <v>27</v>
      </c>
    </row>
    <row r="256" spans="14:23" ht="12.75" outlineLevel="2">
      <c r="N256" s="29">
        <v>38240</v>
      </c>
      <c r="O256" s="29">
        <v>38241</v>
      </c>
      <c r="P256" s="29">
        <v>38243</v>
      </c>
      <c r="Q256" s="37">
        <v>38231</v>
      </c>
      <c r="R256" s="30">
        <v>4.61</v>
      </c>
      <c r="S256" s="30">
        <v>4.48</v>
      </c>
      <c r="T256" s="30">
        <v>4.5807</v>
      </c>
      <c r="U256" s="31">
        <v>632100</v>
      </c>
      <c r="V256" s="30">
        <v>74</v>
      </c>
      <c r="W256" s="30">
        <v>26</v>
      </c>
    </row>
    <row r="257" spans="14:23" ht="12.75" outlineLevel="2">
      <c r="N257" s="32">
        <v>38243</v>
      </c>
      <c r="O257" s="32">
        <v>38244</v>
      </c>
      <c r="P257" s="32">
        <v>38244</v>
      </c>
      <c r="Q257" s="37">
        <v>38231</v>
      </c>
      <c r="R257" s="33">
        <v>5.35</v>
      </c>
      <c r="S257" s="33">
        <v>4.91</v>
      </c>
      <c r="T257" s="33">
        <v>5.1229</v>
      </c>
      <c r="U257" s="34">
        <v>752600</v>
      </c>
      <c r="V257" s="33">
        <v>90</v>
      </c>
      <c r="W257" s="33">
        <v>29</v>
      </c>
    </row>
    <row r="258" spans="14:23" ht="12.75" outlineLevel="2">
      <c r="N258" s="29">
        <v>38244</v>
      </c>
      <c r="O258" s="29">
        <v>38245</v>
      </c>
      <c r="P258" s="29">
        <v>38245</v>
      </c>
      <c r="Q258" s="37">
        <v>38231</v>
      </c>
      <c r="R258" s="30">
        <v>5.3</v>
      </c>
      <c r="S258" s="30">
        <v>5.115</v>
      </c>
      <c r="T258" s="30">
        <v>5.1473</v>
      </c>
      <c r="U258" s="31">
        <v>469500</v>
      </c>
      <c r="V258" s="30">
        <v>62</v>
      </c>
      <c r="W258" s="30">
        <v>29</v>
      </c>
    </row>
    <row r="259" spans="14:23" ht="12.75" outlineLevel="1">
      <c r="N259" s="32">
        <v>38245</v>
      </c>
      <c r="O259" s="32">
        <v>38246</v>
      </c>
      <c r="P259" s="32">
        <v>38246</v>
      </c>
      <c r="Q259" s="37">
        <v>38231</v>
      </c>
      <c r="R259" s="33">
        <v>5.22</v>
      </c>
      <c r="S259" s="33">
        <v>5.07</v>
      </c>
      <c r="T259" s="33">
        <v>5.1655</v>
      </c>
      <c r="U259" s="34">
        <v>390800</v>
      </c>
      <c r="V259" s="33">
        <v>46</v>
      </c>
      <c r="W259" s="33">
        <v>23</v>
      </c>
    </row>
    <row r="260" spans="14:23" ht="12.75" outlineLevel="2">
      <c r="N260" s="29">
        <v>38246</v>
      </c>
      <c r="O260" s="29">
        <v>38247</v>
      </c>
      <c r="P260" s="29">
        <v>38247</v>
      </c>
      <c r="Q260" s="37">
        <v>38231</v>
      </c>
      <c r="R260" s="30">
        <v>4.95</v>
      </c>
      <c r="S260" s="30">
        <v>4.72</v>
      </c>
      <c r="T260" s="30">
        <v>4.8167</v>
      </c>
      <c r="U260" s="31">
        <v>498300</v>
      </c>
      <c r="V260" s="30">
        <v>64</v>
      </c>
      <c r="W260" s="30">
        <v>29</v>
      </c>
    </row>
    <row r="261" spans="14:23" ht="12.75" outlineLevel="2">
      <c r="N261" s="32">
        <v>38247</v>
      </c>
      <c r="O261" s="32">
        <v>38248</v>
      </c>
      <c r="P261" s="32">
        <v>38250</v>
      </c>
      <c r="Q261" s="37">
        <v>38231</v>
      </c>
      <c r="R261" s="33">
        <v>5.025</v>
      </c>
      <c r="S261" s="33">
        <v>4.9</v>
      </c>
      <c r="T261" s="33">
        <v>4.9548</v>
      </c>
      <c r="U261" s="34">
        <v>576100</v>
      </c>
      <c r="V261" s="33">
        <v>65</v>
      </c>
      <c r="W261" s="33">
        <v>32</v>
      </c>
    </row>
    <row r="262" spans="14:23" ht="12.75" outlineLevel="2">
      <c r="N262" s="29">
        <v>38250</v>
      </c>
      <c r="O262" s="29">
        <v>38251</v>
      </c>
      <c r="P262" s="29">
        <v>38251</v>
      </c>
      <c r="Q262" s="37">
        <v>38231</v>
      </c>
      <c r="R262" s="30">
        <v>5.34</v>
      </c>
      <c r="S262" s="30">
        <v>5.13</v>
      </c>
      <c r="T262" s="30">
        <v>5.2155</v>
      </c>
      <c r="U262" s="31">
        <v>405300</v>
      </c>
      <c r="V262" s="30">
        <v>60</v>
      </c>
      <c r="W262" s="30">
        <v>29</v>
      </c>
    </row>
    <row r="263" spans="14:23" ht="12.75" outlineLevel="2">
      <c r="N263" s="32">
        <v>38251</v>
      </c>
      <c r="O263" s="32">
        <v>38252</v>
      </c>
      <c r="P263" s="32">
        <v>38252</v>
      </c>
      <c r="Q263" s="37">
        <v>38231</v>
      </c>
      <c r="R263" s="33">
        <v>5.4975</v>
      </c>
      <c r="S263" s="33">
        <v>5.37</v>
      </c>
      <c r="T263" s="33">
        <v>5.4294</v>
      </c>
      <c r="U263" s="34">
        <v>435200</v>
      </c>
      <c r="V263" s="33">
        <v>56</v>
      </c>
      <c r="W263" s="33">
        <v>27</v>
      </c>
    </row>
    <row r="264" spans="14:23" ht="12.75" outlineLevel="2">
      <c r="N264" s="29">
        <v>38252</v>
      </c>
      <c r="O264" s="29">
        <v>38253</v>
      </c>
      <c r="P264" s="29">
        <v>38253</v>
      </c>
      <c r="Q264" s="37">
        <v>38231</v>
      </c>
      <c r="R264" s="30">
        <v>5.65</v>
      </c>
      <c r="S264" s="30">
        <v>5.54</v>
      </c>
      <c r="T264" s="30">
        <v>5.5848</v>
      </c>
      <c r="U264" s="31">
        <v>550100</v>
      </c>
      <c r="V264" s="30">
        <v>68</v>
      </c>
      <c r="W264" s="30">
        <v>33</v>
      </c>
    </row>
    <row r="265" spans="14:23" ht="12.75" outlineLevel="2">
      <c r="N265" s="32">
        <v>38253</v>
      </c>
      <c r="O265" s="32">
        <v>38254</v>
      </c>
      <c r="P265" s="32">
        <v>38254</v>
      </c>
      <c r="Q265" s="37">
        <v>38231</v>
      </c>
      <c r="R265" s="33">
        <v>5.63</v>
      </c>
      <c r="S265" s="33">
        <v>5.41</v>
      </c>
      <c r="T265" s="33">
        <v>5.5793</v>
      </c>
      <c r="U265" s="34">
        <v>421400</v>
      </c>
      <c r="V265" s="33">
        <v>49</v>
      </c>
      <c r="W265" s="33">
        <v>25</v>
      </c>
    </row>
    <row r="266" spans="14:23" ht="12.75" outlineLevel="2">
      <c r="N266" s="29">
        <v>38254</v>
      </c>
      <c r="O266" s="29">
        <v>38255</v>
      </c>
      <c r="P266" s="29">
        <v>38257</v>
      </c>
      <c r="Q266" s="37">
        <v>38231</v>
      </c>
      <c r="R266" s="30">
        <v>5.475</v>
      </c>
      <c r="S266" s="30">
        <v>5.3525</v>
      </c>
      <c r="T266" s="30">
        <v>5.4115</v>
      </c>
      <c r="U266" s="31">
        <v>326500</v>
      </c>
      <c r="V266" s="30">
        <v>51</v>
      </c>
      <c r="W266" s="30">
        <v>29</v>
      </c>
    </row>
    <row r="267" spans="14:23" ht="12.75" outlineLevel="2">
      <c r="N267" s="32">
        <v>38257</v>
      </c>
      <c r="O267" s="32">
        <v>38258</v>
      </c>
      <c r="P267" s="32">
        <v>38258</v>
      </c>
      <c r="Q267" s="37">
        <v>38231</v>
      </c>
      <c r="R267" s="33">
        <v>5.3</v>
      </c>
      <c r="S267" s="33">
        <v>5.15</v>
      </c>
      <c r="T267" s="33">
        <v>5.224</v>
      </c>
      <c r="U267" s="34">
        <v>432000</v>
      </c>
      <c r="V267" s="33">
        <v>55</v>
      </c>
      <c r="W267" s="33">
        <v>24</v>
      </c>
    </row>
    <row r="268" spans="14:23" ht="12.75" outlineLevel="2">
      <c r="N268" s="29">
        <v>38258</v>
      </c>
      <c r="O268" s="29">
        <v>38259</v>
      </c>
      <c r="P268" s="29">
        <v>38259</v>
      </c>
      <c r="Q268" s="37">
        <v>38231</v>
      </c>
      <c r="R268" s="30">
        <v>5.5</v>
      </c>
      <c r="S268" s="30">
        <v>5.38</v>
      </c>
      <c r="T268" s="30">
        <v>5.4462</v>
      </c>
      <c r="U268" s="31">
        <v>222100</v>
      </c>
      <c r="V268" s="30">
        <v>30</v>
      </c>
      <c r="W268" s="30">
        <v>18</v>
      </c>
    </row>
    <row r="269" spans="14:23" ht="12.75" outlineLevel="2">
      <c r="N269" s="32">
        <v>38259</v>
      </c>
      <c r="O269" s="32">
        <v>38260</v>
      </c>
      <c r="P269" s="32">
        <v>38260</v>
      </c>
      <c r="Q269" s="37">
        <v>38231</v>
      </c>
      <c r="R269" s="33">
        <v>6.43</v>
      </c>
      <c r="S269" s="33">
        <v>5.9</v>
      </c>
      <c r="T269" s="33">
        <v>6.2554</v>
      </c>
      <c r="U269" s="34">
        <v>690600</v>
      </c>
      <c r="V269" s="33">
        <v>87</v>
      </c>
      <c r="W269" s="33">
        <v>27</v>
      </c>
    </row>
    <row r="270" spans="14:23" ht="18.75" outlineLevel="2">
      <c r="N270" s="32"/>
      <c r="O270" s="32"/>
      <c r="P270" s="32"/>
      <c r="Q270" s="38" t="s">
        <v>58</v>
      </c>
      <c r="R270" s="33"/>
      <c r="S270" s="33"/>
      <c r="T270" s="33">
        <f>SUBTOTAL(1,T249:T269)</f>
        <v>5.083171428571429</v>
      </c>
      <c r="U270" s="34"/>
      <c r="V270" s="33"/>
      <c r="W270" s="33"/>
    </row>
    <row r="271" spans="14:23" ht="12.75" outlineLevel="2">
      <c r="N271" s="29">
        <v>38260</v>
      </c>
      <c r="O271" s="29">
        <v>38261</v>
      </c>
      <c r="P271" s="29">
        <v>38261</v>
      </c>
      <c r="Q271" s="37">
        <v>38261</v>
      </c>
      <c r="R271" s="30">
        <v>6.65</v>
      </c>
      <c r="S271" s="30">
        <v>5.66</v>
      </c>
      <c r="T271" s="30">
        <v>6.3615</v>
      </c>
      <c r="U271" s="31">
        <v>1187300</v>
      </c>
      <c r="V271" s="30">
        <v>126</v>
      </c>
      <c r="W271" s="30">
        <v>33</v>
      </c>
    </row>
    <row r="272" spans="14:23" ht="12.75" outlineLevel="2">
      <c r="N272" s="32">
        <v>38261</v>
      </c>
      <c r="O272" s="32">
        <v>38262</v>
      </c>
      <c r="P272" s="32">
        <v>38264</v>
      </c>
      <c r="Q272" s="37">
        <v>38261</v>
      </c>
      <c r="R272" s="33">
        <v>5.83</v>
      </c>
      <c r="S272" s="33">
        <v>4.95</v>
      </c>
      <c r="T272" s="33">
        <v>5.3822</v>
      </c>
      <c r="U272" s="34">
        <v>1249700</v>
      </c>
      <c r="V272" s="33">
        <v>165</v>
      </c>
      <c r="W272" s="33">
        <v>36</v>
      </c>
    </row>
    <row r="273" spans="14:23" ht="12.75" outlineLevel="2">
      <c r="N273" s="29">
        <v>38264</v>
      </c>
      <c r="O273" s="29">
        <v>38265</v>
      </c>
      <c r="P273" s="29">
        <v>38265</v>
      </c>
      <c r="Q273" s="37">
        <v>38261</v>
      </c>
      <c r="R273" s="30">
        <v>6</v>
      </c>
      <c r="S273" s="30">
        <v>5.6</v>
      </c>
      <c r="T273" s="30">
        <v>5.7207</v>
      </c>
      <c r="U273" s="31">
        <v>1114100</v>
      </c>
      <c r="V273" s="30">
        <v>143</v>
      </c>
      <c r="W273" s="30">
        <v>36</v>
      </c>
    </row>
    <row r="274" spans="14:23" ht="12.75" outlineLevel="2">
      <c r="N274" s="32">
        <v>38265</v>
      </c>
      <c r="O274" s="32">
        <v>38266</v>
      </c>
      <c r="P274" s="32">
        <v>38266</v>
      </c>
      <c r="Q274" s="37">
        <v>38261</v>
      </c>
      <c r="R274" s="33">
        <v>6.2</v>
      </c>
      <c r="S274" s="33">
        <v>5.975</v>
      </c>
      <c r="T274" s="33">
        <v>6.0746</v>
      </c>
      <c r="U274" s="34">
        <v>1127500</v>
      </c>
      <c r="V274" s="33">
        <v>147</v>
      </c>
      <c r="W274" s="33">
        <v>34</v>
      </c>
    </row>
    <row r="275" spans="14:23" ht="12.75" outlineLevel="2">
      <c r="N275" s="29">
        <v>38266</v>
      </c>
      <c r="O275" s="29">
        <v>38267</v>
      </c>
      <c r="P275" s="29">
        <v>38267</v>
      </c>
      <c r="Q275" s="37">
        <v>38261</v>
      </c>
      <c r="R275" s="30">
        <v>6.115</v>
      </c>
      <c r="S275" s="30">
        <v>5.85</v>
      </c>
      <c r="T275" s="30">
        <v>6.0019</v>
      </c>
      <c r="U275" s="31">
        <v>1346500</v>
      </c>
      <c r="V275" s="30">
        <v>138</v>
      </c>
      <c r="W275" s="30">
        <v>32</v>
      </c>
    </row>
    <row r="276" spans="14:23" ht="12.75" outlineLevel="2">
      <c r="N276" s="32">
        <v>38267</v>
      </c>
      <c r="O276" s="32">
        <v>38268</v>
      </c>
      <c r="P276" s="32">
        <v>38268</v>
      </c>
      <c r="Q276" s="37">
        <v>38261</v>
      </c>
      <c r="R276" s="33">
        <v>6.8</v>
      </c>
      <c r="S276" s="33">
        <v>5.6</v>
      </c>
      <c r="T276" s="33">
        <v>6.24</v>
      </c>
      <c r="U276" s="34">
        <v>1539700</v>
      </c>
      <c r="V276" s="33">
        <v>154</v>
      </c>
      <c r="W276" s="33">
        <v>34</v>
      </c>
    </row>
    <row r="277" spans="14:23" ht="12.75" outlineLevel="2">
      <c r="N277" s="29">
        <v>38268</v>
      </c>
      <c r="O277" s="29">
        <v>38269</v>
      </c>
      <c r="P277" s="29">
        <v>38271</v>
      </c>
      <c r="Q277" s="37">
        <v>38261</v>
      </c>
      <c r="R277" s="30">
        <v>6.3</v>
      </c>
      <c r="S277" s="30">
        <v>5.15</v>
      </c>
      <c r="T277" s="30">
        <v>5.5931</v>
      </c>
      <c r="U277" s="31">
        <v>1232100</v>
      </c>
      <c r="V277" s="30">
        <v>138</v>
      </c>
      <c r="W277" s="30">
        <v>36</v>
      </c>
    </row>
    <row r="278" spans="14:23" ht="12.75" outlineLevel="2">
      <c r="N278" s="32">
        <v>38271</v>
      </c>
      <c r="O278" s="32">
        <v>38272</v>
      </c>
      <c r="P278" s="32">
        <v>38272</v>
      </c>
      <c r="Q278" s="37">
        <v>38261</v>
      </c>
      <c r="R278" s="33">
        <v>6.08</v>
      </c>
      <c r="S278" s="33">
        <v>5.315</v>
      </c>
      <c r="T278" s="33">
        <v>5.6312</v>
      </c>
      <c r="U278" s="34">
        <v>1362800</v>
      </c>
      <c r="V278" s="33">
        <v>139</v>
      </c>
      <c r="W278" s="33">
        <v>37</v>
      </c>
    </row>
    <row r="279" spans="14:23" ht="12.75" outlineLevel="2">
      <c r="N279" s="29">
        <v>38272</v>
      </c>
      <c r="O279" s="29">
        <v>38273</v>
      </c>
      <c r="P279" s="29">
        <v>38273</v>
      </c>
      <c r="Q279" s="37">
        <v>38261</v>
      </c>
      <c r="R279" s="30">
        <v>5.495</v>
      </c>
      <c r="S279" s="30">
        <v>5.18</v>
      </c>
      <c r="T279" s="30">
        <v>5.3722</v>
      </c>
      <c r="U279" s="31">
        <v>1295800</v>
      </c>
      <c r="V279" s="30">
        <v>154</v>
      </c>
      <c r="W279" s="30">
        <v>37</v>
      </c>
    </row>
    <row r="280" spans="14:23" ht="12.75" outlineLevel="1">
      <c r="N280" s="32">
        <v>38273</v>
      </c>
      <c r="O280" s="32">
        <v>38274</v>
      </c>
      <c r="P280" s="32">
        <v>38274</v>
      </c>
      <c r="Q280" s="37">
        <v>38261</v>
      </c>
      <c r="R280" s="33">
        <v>5.6</v>
      </c>
      <c r="S280" s="33">
        <v>5.29</v>
      </c>
      <c r="T280" s="33">
        <v>5.3859</v>
      </c>
      <c r="U280" s="34">
        <v>1571000</v>
      </c>
      <c r="V280" s="33">
        <v>167</v>
      </c>
      <c r="W280" s="33">
        <v>37</v>
      </c>
    </row>
    <row r="281" spans="14:23" ht="12.75" outlineLevel="2">
      <c r="N281" s="29">
        <v>38274</v>
      </c>
      <c r="O281" s="29">
        <v>38275</v>
      </c>
      <c r="P281" s="29">
        <v>38275</v>
      </c>
      <c r="Q281" s="37">
        <v>38261</v>
      </c>
      <c r="R281" s="30">
        <v>5.92</v>
      </c>
      <c r="S281" s="30">
        <v>5.655</v>
      </c>
      <c r="T281" s="30">
        <v>5.7599</v>
      </c>
      <c r="U281" s="31">
        <v>998400</v>
      </c>
      <c r="V281" s="30">
        <v>116</v>
      </c>
      <c r="W281" s="30">
        <v>33</v>
      </c>
    </row>
    <row r="282" spans="14:23" ht="12.75" outlineLevel="2">
      <c r="N282" s="32">
        <v>38275</v>
      </c>
      <c r="O282" s="32">
        <v>38276</v>
      </c>
      <c r="P282" s="32">
        <v>38278</v>
      </c>
      <c r="Q282" s="37">
        <v>38261</v>
      </c>
      <c r="R282" s="33">
        <v>5.785</v>
      </c>
      <c r="S282" s="33">
        <v>5.55</v>
      </c>
      <c r="T282" s="33">
        <v>5.6443</v>
      </c>
      <c r="U282" s="34">
        <v>1160700</v>
      </c>
      <c r="V282" s="33">
        <v>120</v>
      </c>
      <c r="W282" s="33">
        <v>32</v>
      </c>
    </row>
    <row r="283" spans="14:23" ht="12.75" outlineLevel="2">
      <c r="N283" s="29">
        <v>38278</v>
      </c>
      <c r="O283" s="29">
        <v>38279</v>
      </c>
      <c r="P283" s="29">
        <v>38279</v>
      </c>
      <c r="Q283" s="37">
        <v>38261</v>
      </c>
      <c r="R283" s="30">
        <v>6.15</v>
      </c>
      <c r="S283" s="30">
        <v>5.4</v>
      </c>
      <c r="T283" s="30">
        <v>5.6372</v>
      </c>
      <c r="U283" s="31">
        <v>1577800</v>
      </c>
      <c r="V283" s="30">
        <v>160</v>
      </c>
      <c r="W283" s="30">
        <v>33</v>
      </c>
    </row>
    <row r="284" spans="14:23" ht="12.75" outlineLevel="2">
      <c r="N284" s="32">
        <v>38279</v>
      </c>
      <c r="O284" s="32">
        <v>38280</v>
      </c>
      <c r="P284" s="32">
        <v>38280</v>
      </c>
      <c r="Q284" s="37">
        <v>38261</v>
      </c>
      <c r="R284" s="33">
        <v>6.48</v>
      </c>
      <c r="S284" s="33">
        <v>5.75</v>
      </c>
      <c r="T284" s="33">
        <v>6.1336</v>
      </c>
      <c r="U284" s="34">
        <v>1680800</v>
      </c>
      <c r="V284" s="33">
        <v>166</v>
      </c>
      <c r="W284" s="33">
        <v>34</v>
      </c>
    </row>
    <row r="285" spans="14:23" ht="12.75" outlineLevel="2">
      <c r="N285" s="29">
        <v>38280</v>
      </c>
      <c r="O285" s="29">
        <v>38281</v>
      </c>
      <c r="P285" s="29">
        <v>38281</v>
      </c>
      <c r="Q285" s="37">
        <v>38261</v>
      </c>
      <c r="R285" s="30">
        <v>7.42</v>
      </c>
      <c r="S285" s="30">
        <v>6.85</v>
      </c>
      <c r="T285" s="30">
        <v>7.2674</v>
      </c>
      <c r="U285" s="31">
        <v>1479000</v>
      </c>
      <c r="V285" s="30">
        <v>135</v>
      </c>
      <c r="W285" s="30">
        <v>36</v>
      </c>
    </row>
    <row r="286" spans="14:23" ht="12.75" outlineLevel="2">
      <c r="N286" s="32">
        <v>38281</v>
      </c>
      <c r="O286" s="32">
        <v>38282</v>
      </c>
      <c r="P286" s="32">
        <v>38282</v>
      </c>
      <c r="Q286" s="37">
        <v>38261</v>
      </c>
      <c r="R286" s="33">
        <v>7.5</v>
      </c>
      <c r="S286" s="33">
        <v>7.09</v>
      </c>
      <c r="T286" s="33">
        <v>7.3507</v>
      </c>
      <c r="U286" s="34">
        <v>1248900</v>
      </c>
      <c r="V286" s="33">
        <v>119</v>
      </c>
      <c r="W286" s="33">
        <v>34</v>
      </c>
    </row>
    <row r="287" spans="14:23" ht="12.75" outlineLevel="2">
      <c r="N287" s="29">
        <v>38282</v>
      </c>
      <c r="O287" s="29">
        <v>38283</v>
      </c>
      <c r="P287" s="29">
        <v>38285</v>
      </c>
      <c r="Q287" s="37">
        <v>38261</v>
      </c>
      <c r="R287" s="30">
        <v>7.28</v>
      </c>
      <c r="S287" s="30">
        <v>6.95</v>
      </c>
      <c r="T287" s="30">
        <v>7.1151</v>
      </c>
      <c r="U287" s="31">
        <v>1038300</v>
      </c>
      <c r="V287" s="30">
        <v>125</v>
      </c>
      <c r="W287" s="30">
        <v>34</v>
      </c>
    </row>
    <row r="288" spans="14:23" ht="12.75" outlineLevel="2">
      <c r="N288" s="32">
        <v>38285</v>
      </c>
      <c r="O288" s="32">
        <v>38286</v>
      </c>
      <c r="P288" s="32">
        <v>38286</v>
      </c>
      <c r="Q288" s="37">
        <v>38261</v>
      </c>
      <c r="R288" s="33">
        <v>7.85</v>
      </c>
      <c r="S288" s="33">
        <v>7.6</v>
      </c>
      <c r="T288" s="33">
        <v>7.7541</v>
      </c>
      <c r="U288" s="34">
        <v>1004300</v>
      </c>
      <c r="V288" s="33">
        <v>112</v>
      </c>
      <c r="W288" s="33">
        <v>33</v>
      </c>
    </row>
    <row r="289" spans="14:23" ht="12.75" outlineLevel="2">
      <c r="N289" s="29">
        <v>38286</v>
      </c>
      <c r="O289" s="29">
        <v>38287</v>
      </c>
      <c r="P289" s="29">
        <v>38287</v>
      </c>
      <c r="Q289" s="37">
        <v>38261</v>
      </c>
      <c r="R289" s="30">
        <v>7.85</v>
      </c>
      <c r="S289" s="30">
        <v>7.725</v>
      </c>
      <c r="T289" s="30">
        <v>7.7765</v>
      </c>
      <c r="U289" s="31">
        <v>877900</v>
      </c>
      <c r="V289" s="30">
        <v>105</v>
      </c>
      <c r="W289" s="30">
        <v>35</v>
      </c>
    </row>
    <row r="290" spans="14:23" ht="12.75" outlineLevel="2">
      <c r="N290" s="32">
        <v>38287</v>
      </c>
      <c r="O290" s="32">
        <v>38288</v>
      </c>
      <c r="P290" s="32">
        <v>38288</v>
      </c>
      <c r="Q290" s="37">
        <v>38261</v>
      </c>
      <c r="R290" s="33">
        <v>8.215</v>
      </c>
      <c r="S290" s="33">
        <v>7.7</v>
      </c>
      <c r="T290" s="33">
        <v>8.1205</v>
      </c>
      <c r="U290" s="34">
        <v>1192100</v>
      </c>
      <c r="V290" s="33">
        <v>122</v>
      </c>
      <c r="W290" s="33">
        <v>34</v>
      </c>
    </row>
    <row r="291" spans="14:23" ht="12.75" outlineLevel="2">
      <c r="N291" s="29">
        <v>38288</v>
      </c>
      <c r="O291" s="29">
        <v>38289</v>
      </c>
      <c r="P291" s="29">
        <v>38291</v>
      </c>
      <c r="Q291" s="37">
        <v>38261</v>
      </c>
      <c r="R291" s="30">
        <v>7.2</v>
      </c>
      <c r="S291" s="30">
        <v>6.15</v>
      </c>
      <c r="T291" s="30">
        <v>6.8007</v>
      </c>
      <c r="U291" s="31">
        <v>970000</v>
      </c>
      <c r="V291" s="30">
        <v>104</v>
      </c>
      <c r="W291" s="30">
        <v>33</v>
      </c>
    </row>
    <row r="292" spans="14:23" ht="18.75" outlineLevel="2">
      <c r="N292" s="29"/>
      <c r="O292" s="29"/>
      <c r="P292" s="29"/>
      <c r="Q292" s="38" t="s">
        <v>59</v>
      </c>
      <c r="R292" s="30"/>
      <c r="S292" s="30"/>
      <c r="T292" s="30">
        <f>SUBTOTAL(1,T271:T291)</f>
        <v>6.339204761904762</v>
      </c>
      <c r="U292" s="31"/>
      <c r="V292" s="30"/>
      <c r="W292" s="30"/>
    </row>
    <row r="293" spans="14:23" ht="12.75" outlineLevel="2">
      <c r="N293" s="32">
        <v>38289</v>
      </c>
      <c r="O293" s="32">
        <v>38292</v>
      </c>
      <c r="P293" s="32">
        <v>38292</v>
      </c>
      <c r="Q293" s="37">
        <v>38292</v>
      </c>
      <c r="R293" s="33">
        <v>7</v>
      </c>
      <c r="S293" s="33">
        <v>6.25</v>
      </c>
      <c r="T293" s="33">
        <v>6.4295</v>
      </c>
      <c r="U293" s="34">
        <v>1020900</v>
      </c>
      <c r="V293" s="33">
        <v>124</v>
      </c>
      <c r="W293" s="33">
        <v>39</v>
      </c>
    </row>
    <row r="294" spans="14:23" ht="12.75" outlineLevel="2">
      <c r="N294" s="29">
        <v>38292</v>
      </c>
      <c r="O294" s="29">
        <v>38293</v>
      </c>
      <c r="P294" s="29">
        <v>38293</v>
      </c>
      <c r="Q294" s="37">
        <v>38292</v>
      </c>
      <c r="R294" s="30">
        <v>7.5</v>
      </c>
      <c r="S294" s="30">
        <v>6.8</v>
      </c>
      <c r="T294" s="30">
        <v>6.9783</v>
      </c>
      <c r="U294" s="31">
        <v>773100</v>
      </c>
      <c r="V294" s="30">
        <v>101</v>
      </c>
      <c r="W294" s="30">
        <v>38</v>
      </c>
    </row>
    <row r="295" spans="14:23" ht="12.75" outlineLevel="2">
      <c r="N295" s="32">
        <v>38293</v>
      </c>
      <c r="O295" s="32">
        <v>38294</v>
      </c>
      <c r="P295" s="32">
        <v>38294</v>
      </c>
      <c r="Q295" s="37">
        <v>38292</v>
      </c>
      <c r="R295" s="33">
        <v>7.25</v>
      </c>
      <c r="S295" s="33">
        <v>6.76</v>
      </c>
      <c r="T295" s="33">
        <v>6.8863</v>
      </c>
      <c r="U295" s="34">
        <v>892700</v>
      </c>
      <c r="V295" s="33">
        <v>107</v>
      </c>
      <c r="W295" s="33">
        <v>33</v>
      </c>
    </row>
    <row r="296" spans="14:23" ht="12.75" outlineLevel="2">
      <c r="N296" s="29">
        <v>38294</v>
      </c>
      <c r="O296" s="29">
        <v>38295</v>
      </c>
      <c r="P296" s="29">
        <v>38295</v>
      </c>
      <c r="Q296" s="37">
        <v>38292</v>
      </c>
      <c r="R296" s="30">
        <v>7.335</v>
      </c>
      <c r="S296" s="30">
        <v>7.1</v>
      </c>
      <c r="T296" s="30">
        <v>7.2516</v>
      </c>
      <c r="U296" s="31">
        <v>695100</v>
      </c>
      <c r="V296" s="30">
        <v>86</v>
      </c>
      <c r="W296" s="30">
        <v>33</v>
      </c>
    </row>
    <row r="297" spans="14:23" ht="12.75" outlineLevel="2">
      <c r="N297" s="32">
        <v>38295</v>
      </c>
      <c r="O297" s="32">
        <v>38296</v>
      </c>
      <c r="P297" s="32">
        <v>38296</v>
      </c>
      <c r="Q297" s="37">
        <v>38292</v>
      </c>
      <c r="R297" s="33">
        <v>7.65</v>
      </c>
      <c r="S297" s="33">
        <v>7.005</v>
      </c>
      <c r="T297" s="33">
        <v>7.3991</v>
      </c>
      <c r="U297" s="34">
        <v>1309000</v>
      </c>
      <c r="V297" s="33">
        <v>147</v>
      </c>
      <c r="W297" s="33">
        <v>35</v>
      </c>
    </row>
    <row r="298" spans="14:23" ht="12.75" outlineLevel="2">
      <c r="N298" s="29">
        <v>38296</v>
      </c>
      <c r="O298" s="29">
        <v>38297</v>
      </c>
      <c r="P298" s="29">
        <v>38299</v>
      </c>
      <c r="Q298" s="37">
        <v>38292</v>
      </c>
      <c r="R298" s="30">
        <v>6.88</v>
      </c>
      <c r="S298" s="30">
        <v>5.95</v>
      </c>
      <c r="T298" s="30">
        <v>6.0767</v>
      </c>
      <c r="U298" s="31">
        <v>847200</v>
      </c>
      <c r="V298" s="30">
        <v>106</v>
      </c>
      <c r="W298" s="30">
        <v>35</v>
      </c>
    </row>
    <row r="299" spans="14:23" ht="12.75" outlineLevel="2">
      <c r="N299" s="32">
        <v>38299</v>
      </c>
      <c r="O299" s="32">
        <v>38300</v>
      </c>
      <c r="P299" s="32">
        <v>38300</v>
      </c>
      <c r="Q299" s="37">
        <v>38292</v>
      </c>
      <c r="R299" s="33">
        <v>6.905</v>
      </c>
      <c r="S299" s="33">
        <v>5.55</v>
      </c>
      <c r="T299" s="33">
        <v>6.6206</v>
      </c>
      <c r="U299" s="34">
        <v>750200</v>
      </c>
      <c r="V299" s="33">
        <v>95</v>
      </c>
      <c r="W299" s="33">
        <v>33</v>
      </c>
    </row>
    <row r="300" spans="14:23" ht="12.75" outlineLevel="2">
      <c r="N300" s="29">
        <v>38300</v>
      </c>
      <c r="O300" s="29">
        <v>38301</v>
      </c>
      <c r="P300" s="29">
        <v>38301</v>
      </c>
      <c r="Q300" s="37">
        <v>38292</v>
      </c>
      <c r="R300" s="30">
        <v>6.37</v>
      </c>
      <c r="S300" s="30">
        <v>5.55</v>
      </c>
      <c r="T300" s="30">
        <v>5.7961</v>
      </c>
      <c r="U300" s="31">
        <v>807300</v>
      </c>
      <c r="V300" s="30">
        <v>112</v>
      </c>
      <c r="W300" s="30">
        <v>35</v>
      </c>
    </row>
    <row r="301" spans="14:23" ht="12.75" outlineLevel="2">
      <c r="N301" s="32">
        <v>38301</v>
      </c>
      <c r="O301" s="32">
        <v>38302</v>
      </c>
      <c r="P301" s="32">
        <v>38302</v>
      </c>
      <c r="Q301" s="37">
        <v>38292</v>
      </c>
      <c r="R301" s="33">
        <v>6.255</v>
      </c>
      <c r="S301" s="33">
        <v>5.6</v>
      </c>
      <c r="T301" s="33">
        <v>6.1244</v>
      </c>
      <c r="U301" s="34">
        <v>712800</v>
      </c>
      <c r="V301" s="33">
        <v>93</v>
      </c>
      <c r="W301" s="33">
        <v>34</v>
      </c>
    </row>
    <row r="302" spans="14:23" ht="12.75" outlineLevel="1">
      <c r="N302" s="29">
        <v>38302</v>
      </c>
      <c r="O302" s="29">
        <v>38303</v>
      </c>
      <c r="P302" s="29">
        <v>38303</v>
      </c>
      <c r="Q302" s="37">
        <v>38292</v>
      </c>
      <c r="R302" s="30">
        <v>6.235</v>
      </c>
      <c r="S302" s="30">
        <v>6.08</v>
      </c>
      <c r="T302" s="30">
        <v>6.1851</v>
      </c>
      <c r="U302" s="31">
        <v>706200</v>
      </c>
      <c r="V302" s="30">
        <v>79</v>
      </c>
      <c r="W302" s="30">
        <v>31</v>
      </c>
    </row>
    <row r="303" spans="14:23" ht="12.75" outlineLevel="2">
      <c r="N303" s="32">
        <v>38303</v>
      </c>
      <c r="O303" s="32">
        <v>38304</v>
      </c>
      <c r="P303" s="32">
        <v>38306</v>
      </c>
      <c r="Q303" s="37">
        <v>38292</v>
      </c>
      <c r="R303" s="33">
        <v>6.31</v>
      </c>
      <c r="S303" s="33">
        <v>5.69</v>
      </c>
      <c r="T303" s="33">
        <v>5.9042</v>
      </c>
      <c r="U303" s="34">
        <v>994100</v>
      </c>
      <c r="V303" s="33">
        <v>117</v>
      </c>
      <c r="W303" s="33">
        <v>34</v>
      </c>
    </row>
    <row r="304" spans="14:23" ht="12.75" outlineLevel="2">
      <c r="N304" s="29">
        <v>38306</v>
      </c>
      <c r="O304" s="29">
        <v>38307</v>
      </c>
      <c r="P304" s="29">
        <v>38307</v>
      </c>
      <c r="Q304" s="37">
        <v>38292</v>
      </c>
      <c r="R304" s="30">
        <v>6.25</v>
      </c>
      <c r="S304" s="30">
        <v>5.55</v>
      </c>
      <c r="T304" s="30">
        <v>6.0196</v>
      </c>
      <c r="U304" s="31">
        <v>643000</v>
      </c>
      <c r="V304" s="30">
        <v>100</v>
      </c>
      <c r="W304" s="30">
        <v>35</v>
      </c>
    </row>
    <row r="305" spans="14:23" ht="12.75" outlineLevel="2">
      <c r="N305" s="32">
        <v>38307</v>
      </c>
      <c r="O305" s="32">
        <v>38308</v>
      </c>
      <c r="P305" s="32">
        <v>38308</v>
      </c>
      <c r="Q305" s="37">
        <v>38292</v>
      </c>
      <c r="R305" s="33">
        <v>6.68</v>
      </c>
      <c r="S305" s="33">
        <v>6.145</v>
      </c>
      <c r="T305" s="33">
        <v>6.5698</v>
      </c>
      <c r="U305" s="34">
        <v>820200</v>
      </c>
      <c r="V305" s="33">
        <v>105</v>
      </c>
      <c r="W305" s="33">
        <v>35</v>
      </c>
    </row>
    <row r="306" spans="14:23" ht="12.75" outlineLevel="2">
      <c r="N306" s="29">
        <v>38308</v>
      </c>
      <c r="O306" s="29">
        <v>38309</v>
      </c>
      <c r="P306" s="29">
        <v>38309</v>
      </c>
      <c r="Q306" s="37">
        <v>38292</v>
      </c>
      <c r="R306" s="30">
        <v>6.23</v>
      </c>
      <c r="S306" s="30">
        <v>5.5</v>
      </c>
      <c r="T306" s="30">
        <v>6.0561</v>
      </c>
      <c r="U306" s="31">
        <v>980900</v>
      </c>
      <c r="V306" s="30">
        <v>132</v>
      </c>
      <c r="W306" s="30">
        <v>38</v>
      </c>
    </row>
    <row r="307" spans="14:23" ht="12.75" outlineLevel="2">
      <c r="N307" s="32">
        <v>38309</v>
      </c>
      <c r="O307" s="32">
        <v>38310</v>
      </c>
      <c r="P307" s="32">
        <v>38310</v>
      </c>
      <c r="Q307" s="37">
        <v>38292</v>
      </c>
      <c r="R307" s="33">
        <v>6.015</v>
      </c>
      <c r="S307" s="33">
        <v>5.2</v>
      </c>
      <c r="T307" s="33">
        <v>5.5928</v>
      </c>
      <c r="U307" s="34">
        <v>809900</v>
      </c>
      <c r="V307" s="33">
        <v>117</v>
      </c>
      <c r="W307" s="33">
        <v>35</v>
      </c>
    </row>
    <row r="308" spans="14:23" ht="12.75" outlineLevel="2">
      <c r="N308" s="29">
        <v>38310</v>
      </c>
      <c r="O308" s="29">
        <v>38311</v>
      </c>
      <c r="P308" s="29">
        <v>38313</v>
      </c>
      <c r="Q308" s="37">
        <v>38292</v>
      </c>
      <c r="R308" s="30">
        <v>5.12</v>
      </c>
      <c r="S308" s="30">
        <v>4.61</v>
      </c>
      <c r="T308" s="30">
        <v>4.8108</v>
      </c>
      <c r="U308" s="31">
        <v>1127600</v>
      </c>
      <c r="V308" s="30">
        <v>150</v>
      </c>
      <c r="W308" s="30">
        <v>40</v>
      </c>
    </row>
    <row r="309" spans="14:23" ht="12.75" outlineLevel="2">
      <c r="N309" s="32">
        <v>38313</v>
      </c>
      <c r="O309" s="32">
        <v>38314</v>
      </c>
      <c r="P309" s="32">
        <v>38314</v>
      </c>
      <c r="Q309" s="37">
        <v>38292</v>
      </c>
      <c r="R309" s="33">
        <v>5.5</v>
      </c>
      <c r="S309" s="33">
        <v>5</v>
      </c>
      <c r="T309" s="33">
        <v>5.2448</v>
      </c>
      <c r="U309" s="34">
        <v>1058400</v>
      </c>
      <c r="V309" s="33">
        <v>126</v>
      </c>
      <c r="W309" s="33">
        <v>37</v>
      </c>
    </row>
    <row r="310" spans="14:23" ht="12.75" outlineLevel="2">
      <c r="N310" s="29">
        <v>38314</v>
      </c>
      <c r="O310" s="29">
        <v>38315</v>
      </c>
      <c r="P310" s="29">
        <v>38315</v>
      </c>
      <c r="Q310" s="37">
        <v>38292</v>
      </c>
      <c r="R310" s="30">
        <v>5.5</v>
      </c>
      <c r="S310" s="30">
        <v>4.98</v>
      </c>
      <c r="T310" s="30">
        <v>5.2387</v>
      </c>
      <c r="U310" s="31">
        <v>938900</v>
      </c>
      <c r="V310" s="30">
        <v>126</v>
      </c>
      <c r="W310" s="30">
        <v>35</v>
      </c>
    </row>
    <row r="311" spans="14:23" ht="12.75" outlineLevel="2">
      <c r="N311" s="32">
        <v>38315</v>
      </c>
      <c r="O311" s="32">
        <v>38316</v>
      </c>
      <c r="P311" s="32">
        <v>38320</v>
      </c>
      <c r="Q311" s="37">
        <v>38292</v>
      </c>
      <c r="R311" s="33">
        <v>6.08</v>
      </c>
      <c r="S311" s="33">
        <v>4.47</v>
      </c>
      <c r="T311" s="33">
        <v>5.0142</v>
      </c>
      <c r="U311" s="34">
        <v>1107400</v>
      </c>
      <c r="V311" s="33">
        <v>143</v>
      </c>
      <c r="W311" s="33">
        <v>37</v>
      </c>
    </row>
    <row r="312" spans="14:23" ht="12.75" outlineLevel="2">
      <c r="N312" s="29">
        <v>38320</v>
      </c>
      <c r="O312" s="29">
        <v>38321</v>
      </c>
      <c r="P312" s="29">
        <v>38321</v>
      </c>
      <c r="Q312" s="37">
        <v>38292</v>
      </c>
      <c r="R312" s="30">
        <v>7.2</v>
      </c>
      <c r="S312" s="30">
        <v>5.79</v>
      </c>
      <c r="T312" s="30">
        <v>6.7626</v>
      </c>
      <c r="U312" s="31">
        <v>662500</v>
      </c>
      <c r="V312" s="30">
        <v>91</v>
      </c>
      <c r="W312" s="30">
        <v>35</v>
      </c>
    </row>
    <row r="313" spans="14:23" ht="18.75" outlineLevel="2">
      <c r="N313" s="29"/>
      <c r="O313" s="29"/>
      <c r="P313" s="29"/>
      <c r="Q313" s="38" t="s">
        <v>60</v>
      </c>
      <c r="R313" s="30"/>
      <c r="S313" s="30"/>
      <c r="T313" s="30">
        <f>SUBTOTAL(1,T293:T312)</f>
        <v>6.148065000000001</v>
      </c>
      <c r="U313" s="31"/>
      <c r="V313" s="30"/>
      <c r="W313" s="30"/>
    </row>
    <row r="314" spans="14:23" ht="12.75" outlineLevel="2">
      <c r="N314" s="32">
        <v>38321</v>
      </c>
      <c r="O314" s="32">
        <v>38322</v>
      </c>
      <c r="P314" s="32">
        <v>38322</v>
      </c>
      <c r="Q314" s="37">
        <v>38322</v>
      </c>
      <c r="R314" s="33">
        <v>7</v>
      </c>
      <c r="S314" s="33">
        <v>6.6</v>
      </c>
      <c r="T314" s="33">
        <v>6.7877</v>
      </c>
      <c r="U314" s="34">
        <v>571500</v>
      </c>
      <c r="V314" s="33">
        <v>88</v>
      </c>
      <c r="W314" s="33">
        <v>35</v>
      </c>
    </row>
    <row r="315" spans="14:23" ht="12.75" outlineLevel="2">
      <c r="N315" s="29">
        <v>38322</v>
      </c>
      <c r="O315" s="29">
        <v>38323</v>
      </c>
      <c r="P315" s="29">
        <v>38323</v>
      </c>
      <c r="Q315" s="37">
        <v>38322</v>
      </c>
      <c r="R315" s="30">
        <v>7</v>
      </c>
      <c r="S315" s="30">
        <v>6.65</v>
      </c>
      <c r="T315" s="30">
        <v>6.7789</v>
      </c>
      <c r="U315" s="31">
        <v>710400</v>
      </c>
      <c r="V315" s="30">
        <v>105</v>
      </c>
      <c r="W315" s="30">
        <v>38</v>
      </c>
    </row>
    <row r="316" spans="14:23" ht="12.75" outlineLevel="2">
      <c r="N316" s="32">
        <v>38323</v>
      </c>
      <c r="O316" s="32">
        <v>38324</v>
      </c>
      <c r="P316" s="32">
        <v>38324</v>
      </c>
      <c r="Q316" s="37">
        <v>38322</v>
      </c>
      <c r="R316" s="33">
        <v>6.765</v>
      </c>
      <c r="S316" s="33">
        <v>6.31</v>
      </c>
      <c r="T316" s="33">
        <v>6.6852</v>
      </c>
      <c r="U316" s="34">
        <v>730000</v>
      </c>
      <c r="V316" s="33">
        <v>103</v>
      </c>
      <c r="W316" s="33">
        <v>38</v>
      </c>
    </row>
    <row r="317" spans="14:23" ht="12.75" outlineLevel="2">
      <c r="N317" s="29">
        <v>38324</v>
      </c>
      <c r="O317" s="29">
        <v>38325</v>
      </c>
      <c r="P317" s="29">
        <v>38327</v>
      </c>
      <c r="Q317" s="37">
        <v>38322</v>
      </c>
      <c r="R317" s="30">
        <v>6.145</v>
      </c>
      <c r="S317" s="30">
        <v>5.9</v>
      </c>
      <c r="T317" s="30">
        <v>6.0407</v>
      </c>
      <c r="U317" s="31">
        <v>1098100</v>
      </c>
      <c r="V317" s="30">
        <v>127</v>
      </c>
      <c r="W317" s="30">
        <v>37</v>
      </c>
    </row>
    <row r="318" spans="14:23" ht="12.75" outlineLevel="2">
      <c r="N318" s="32">
        <v>38327</v>
      </c>
      <c r="O318" s="32">
        <v>38328</v>
      </c>
      <c r="P318" s="32">
        <v>38328</v>
      </c>
      <c r="Q318" s="37">
        <v>38322</v>
      </c>
      <c r="R318" s="33">
        <v>6.26</v>
      </c>
      <c r="S318" s="33">
        <v>5.6</v>
      </c>
      <c r="T318" s="33">
        <v>6.0506</v>
      </c>
      <c r="U318" s="34">
        <v>811900</v>
      </c>
      <c r="V318" s="33">
        <v>105</v>
      </c>
      <c r="W318" s="33">
        <v>28</v>
      </c>
    </row>
    <row r="319" spans="14:23" ht="12.75" outlineLevel="2">
      <c r="N319" s="29">
        <v>38328</v>
      </c>
      <c r="O319" s="29">
        <v>38329</v>
      </c>
      <c r="P319" s="29">
        <v>38329</v>
      </c>
      <c r="Q319" s="37">
        <v>38322</v>
      </c>
      <c r="R319" s="30">
        <v>6.2</v>
      </c>
      <c r="S319" s="30">
        <v>5.94</v>
      </c>
      <c r="T319" s="30">
        <v>6.0344</v>
      </c>
      <c r="U319" s="31">
        <v>1252400</v>
      </c>
      <c r="V319" s="30">
        <v>141</v>
      </c>
      <c r="W319" s="30">
        <v>35</v>
      </c>
    </row>
    <row r="320" spans="14:23" ht="12.75" outlineLevel="2">
      <c r="N320" s="32">
        <v>38329</v>
      </c>
      <c r="O320" s="32">
        <v>38330</v>
      </c>
      <c r="P320" s="32">
        <v>38330</v>
      </c>
      <c r="Q320" s="37">
        <v>38322</v>
      </c>
      <c r="R320" s="33">
        <v>6.09</v>
      </c>
      <c r="S320" s="33">
        <v>5.8</v>
      </c>
      <c r="T320" s="33">
        <v>5.976</v>
      </c>
      <c r="U320" s="34">
        <v>1188200</v>
      </c>
      <c r="V320" s="33">
        <v>142</v>
      </c>
      <c r="W320" s="33">
        <v>32</v>
      </c>
    </row>
    <row r="321" spans="14:23" ht="12.75" outlineLevel="2">
      <c r="N321" s="29">
        <v>38330</v>
      </c>
      <c r="O321" s="29">
        <v>38331</v>
      </c>
      <c r="P321" s="29">
        <v>38331</v>
      </c>
      <c r="Q321" s="37">
        <v>38322</v>
      </c>
      <c r="R321" s="30">
        <v>6.15</v>
      </c>
      <c r="S321" s="30">
        <v>5.935</v>
      </c>
      <c r="T321" s="30">
        <v>6.0436</v>
      </c>
      <c r="U321" s="31">
        <v>906600</v>
      </c>
      <c r="V321" s="30">
        <v>115</v>
      </c>
      <c r="W321" s="30">
        <v>33</v>
      </c>
    </row>
    <row r="322" spans="14:23" ht="12.75" outlineLevel="2">
      <c r="N322" s="32">
        <v>38331</v>
      </c>
      <c r="O322" s="32">
        <v>38332</v>
      </c>
      <c r="P322" s="32">
        <v>38334</v>
      </c>
      <c r="Q322" s="37">
        <v>38322</v>
      </c>
      <c r="R322" s="33">
        <v>6.42</v>
      </c>
      <c r="S322" s="33">
        <v>6.18</v>
      </c>
      <c r="T322" s="33">
        <v>6.2881</v>
      </c>
      <c r="U322" s="34">
        <v>907800</v>
      </c>
      <c r="V322" s="33">
        <v>118</v>
      </c>
      <c r="W322" s="33">
        <v>33</v>
      </c>
    </row>
    <row r="323" spans="14:23" ht="12.75" outlineLevel="1">
      <c r="N323" s="29">
        <v>38334</v>
      </c>
      <c r="O323" s="29">
        <v>38335</v>
      </c>
      <c r="P323" s="29">
        <v>38335</v>
      </c>
      <c r="Q323" s="37">
        <v>38322</v>
      </c>
      <c r="R323" s="30">
        <v>6.955</v>
      </c>
      <c r="S323" s="30">
        <v>6.72</v>
      </c>
      <c r="T323" s="30">
        <v>6.8884</v>
      </c>
      <c r="U323" s="31">
        <v>989100</v>
      </c>
      <c r="V323" s="30">
        <v>122</v>
      </c>
      <c r="W323" s="30">
        <v>35</v>
      </c>
    </row>
    <row r="324" spans="14:23" ht="12.75" outlineLevel="2">
      <c r="N324" s="32">
        <v>38335</v>
      </c>
      <c r="O324" s="32">
        <v>38336</v>
      </c>
      <c r="P324" s="32">
        <v>38336</v>
      </c>
      <c r="Q324" s="37">
        <v>38322</v>
      </c>
      <c r="R324" s="33">
        <v>7.27</v>
      </c>
      <c r="S324" s="33">
        <v>6.8</v>
      </c>
      <c r="T324" s="33">
        <v>7.1012</v>
      </c>
      <c r="U324" s="34">
        <v>1009400</v>
      </c>
      <c r="V324" s="33">
        <v>117</v>
      </c>
      <c r="W324" s="33">
        <v>33</v>
      </c>
    </row>
    <row r="325" spans="14:23" ht="12.75" outlineLevel="2">
      <c r="N325" s="29">
        <v>38336</v>
      </c>
      <c r="O325" s="29">
        <v>38337</v>
      </c>
      <c r="P325" s="29">
        <v>38337</v>
      </c>
      <c r="Q325" s="37">
        <v>38322</v>
      </c>
      <c r="R325" s="30">
        <v>7.13</v>
      </c>
      <c r="S325" s="30">
        <v>6.96</v>
      </c>
      <c r="T325" s="30">
        <v>7.0434</v>
      </c>
      <c r="U325" s="31">
        <v>858600</v>
      </c>
      <c r="V325" s="30">
        <v>98</v>
      </c>
      <c r="W325" s="30">
        <v>34</v>
      </c>
    </row>
    <row r="326" spans="14:23" ht="12.75" outlineLevel="2">
      <c r="N326" s="32">
        <v>38337</v>
      </c>
      <c r="O326" s="32">
        <v>38338</v>
      </c>
      <c r="P326" s="32">
        <v>38338</v>
      </c>
      <c r="Q326" s="37">
        <v>38322</v>
      </c>
      <c r="R326" s="33">
        <v>7.085</v>
      </c>
      <c r="S326" s="33">
        <v>6.79</v>
      </c>
      <c r="T326" s="33">
        <v>6.8768</v>
      </c>
      <c r="U326" s="34">
        <v>968600</v>
      </c>
      <c r="V326" s="33">
        <v>91</v>
      </c>
      <c r="W326" s="33">
        <v>29</v>
      </c>
    </row>
    <row r="327" spans="14:23" ht="12.75" outlineLevel="2">
      <c r="N327" s="29">
        <v>38338</v>
      </c>
      <c r="O327" s="29">
        <v>38339</v>
      </c>
      <c r="P327" s="29">
        <v>38341</v>
      </c>
      <c r="Q327" s="37">
        <v>38322</v>
      </c>
      <c r="R327" s="30">
        <v>7.55</v>
      </c>
      <c r="S327" s="30">
        <v>7.07</v>
      </c>
      <c r="T327" s="30">
        <v>7.2641</v>
      </c>
      <c r="U327" s="31">
        <v>893800</v>
      </c>
      <c r="V327" s="30">
        <v>113</v>
      </c>
      <c r="W327" s="30">
        <v>34</v>
      </c>
    </row>
    <row r="328" spans="14:23" ht="12.75" outlineLevel="2">
      <c r="N328" s="32">
        <v>38341</v>
      </c>
      <c r="O328" s="32">
        <v>38342</v>
      </c>
      <c r="P328" s="32">
        <v>38342</v>
      </c>
      <c r="Q328" s="37">
        <v>38322</v>
      </c>
      <c r="R328" s="33">
        <v>7.3</v>
      </c>
      <c r="S328" s="33">
        <v>6.8425</v>
      </c>
      <c r="T328" s="33">
        <v>7.1403</v>
      </c>
      <c r="U328" s="34">
        <v>883000</v>
      </c>
      <c r="V328" s="33">
        <v>103</v>
      </c>
      <c r="W328" s="33">
        <v>33</v>
      </c>
    </row>
    <row r="329" spans="14:23" ht="12.75" outlineLevel="2">
      <c r="N329" s="29">
        <v>38342</v>
      </c>
      <c r="O329" s="29">
        <v>38343</v>
      </c>
      <c r="P329" s="29">
        <v>38343</v>
      </c>
      <c r="Q329" s="37">
        <v>38322</v>
      </c>
      <c r="R329" s="30">
        <v>6.93</v>
      </c>
      <c r="S329" s="30">
        <v>6.7</v>
      </c>
      <c r="T329" s="30">
        <v>6.8288</v>
      </c>
      <c r="U329" s="31">
        <v>1118400</v>
      </c>
      <c r="V329" s="30">
        <v>129</v>
      </c>
      <c r="W329" s="30">
        <v>36</v>
      </c>
    </row>
    <row r="330" spans="14:23" ht="12.75" outlineLevel="2">
      <c r="N330" s="32">
        <v>38343</v>
      </c>
      <c r="O330" s="32">
        <v>38344</v>
      </c>
      <c r="P330" s="32">
        <v>38344</v>
      </c>
      <c r="Q330" s="37">
        <v>38322</v>
      </c>
      <c r="R330" s="33">
        <v>7.12</v>
      </c>
      <c r="S330" s="33">
        <v>6.94</v>
      </c>
      <c r="T330" s="33">
        <v>7.051</v>
      </c>
      <c r="U330" s="34">
        <v>956800</v>
      </c>
      <c r="V330" s="33">
        <v>100</v>
      </c>
      <c r="W330" s="33">
        <v>30</v>
      </c>
    </row>
    <row r="331" spans="14:23" ht="12.75" outlineLevel="2">
      <c r="N331" s="29">
        <v>38344</v>
      </c>
      <c r="O331" s="29">
        <v>38345</v>
      </c>
      <c r="P331" s="29">
        <v>38348</v>
      </c>
      <c r="Q331" s="37">
        <v>38322</v>
      </c>
      <c r="R331" s="30">
        <v>7.2</v>
      </c>
      <c r="S331" s="30">
        <v>6.98</v>
      </c>
      <c r="T331" s="30">
        <v>7.0501</v>
      </c>
      <c r="U331" s="31">
        <v>925300</v>
      </c>
      <c r="V331" s="30">
        <v>110</v>
      </c>
      <c r="W331" s="30">
        <v>36</v>
      </c>
    </row>
    <row r="332" spans="14:23" ht="12.75" outlineLevel="2">
      <c r="N332" s="32">
        <v>38348</v>
      </c>
      <c r="O332" s="32">
        <v>38349</v>
      </c>
      <c r="P332" s="32">
        <v>38349</v>
      </c>
      <c r="Q332" s="37">
        <v>38322</v>
      </c>
      <c r="R332" s="33">
        <v>6.68</v>
      </c>
      <c r="S332" s="33">
        <v>6.47</v>
      </c>
      <c r="T332" s="33">
        <v>6.5694</v>
      </c>
      <c r="U332" s="34">
        <v>987600</v>
      </c>
      <c r="V332" s="33">
        <v>111</v>
      </c>
      <c r="W332" s="33">
        <v>30</v>
      </c>
    </row>
    <row r="333" spans="14:23" ht="12.75" outlineLevel="2">
      <c r="N333" s="29">
        <v>38349</v>
      </c>
      <c r="O333" s="29">
        <v>38350</v>
      </c>
      <c r="P333" s="29">
        <v>38350</v>
      </c>
      <c r="Q333" s="37">
        <v>38322</v>
      </c>
      <c r="R333" s="30">
        <v>6.44</v>
      </c>
      <c r="S333" s="30">
        <v>6.13</v>
      </c>
      <c r="T333" s="30">
        <v>6.2735</v>
      </c>
      <c r="U333" s="31">
        <v>565500</v>
      </c>
      <c r="V333" s="30">
        <v>77</v>
      </c>
      <c r="W333" s="30">
        <v>31</v>
      </c>
    </row>
    <row r="334" spans="14:23" ht="12.75" outlineLevel="2">
      <c r="N334" s="32">
        <v>38350</v>
      </c>
      <c r="O334" s="32">
        <v>38351</v>
      </c>
      <c r="P334" s="32">
        <v>38352</v>
      </c>
      <c r="Q334" s="37">
        <v>38322</v>
      </c>
      <c r="R334" s="33">
        <v>6.27</v>
      </c>
      <c r="S334" s="33">
        <v>6.1</v>
      </c>
      <c r="T334" s="33">
        <v>6.1772</v>
      </c>
      <c r="U334" s="34">
        <v>569100</v>
      </c>
      <c r="V334" s="33">
        <v>75</v>
      </c>
      <c r="W334" s="33">
        <v>30</v>
      </c>
    </row>
    <row r="335" spans="14:23" ht="18.75" outlineLevel="2">
      <c r="N335" s="32"/>
      <c r="O335" s="32"/>
      <c r="P335" s="32"/>
      <c r="Q335" s="38" t="s">
        <v>61</v>
      </c>
      <c r="R335" s="33"/>
      <c r="S335" s="33"/>
      <c r="T335" s="33">
        <f>SUBTOTAL(1,T314:T334)</f>
        <v>6.6166380952380965</v>
      </c>
      <c r="U335" s="34"/>
      <c r="V335" s="33"/>
      <c r="W335" s="33"/>
    </row>
    <row r="336" spans="14:23" ht="12.75" outlineLevel="2">
      <c r="N336" s="29">
        <v>38351</v>
      </c>
      <c r="O336" s="29">
        <v>38353</v>
      </c>
      <c r="P336" s="29">
        <v>38355</v>
      </c>
      <c r="Q336" s="37">
        <v>38353</v>
      </c>
      <c r="R336" s="30">
        <v>6.14</v>
      </c>
      <c r="S336" s="30">
        <v>5.8</v>
      </c>
      <c r="T336" s="30">
        <v>6.0175</v>
      </c>
      <c r="U336" s="31">
        <v>721400</v>
      </c>
      <c r="V336" s="30">
        <v>94</v>
      </c>
      <c r="W336" s="30">
        <v>35</v>
      </c>
    </row>
    <row r="337" spans="14:23" ht="12.75" outlineLevel="2">
      <c r="N337" s="32">
        <v>38355</v>
      </c>
      <c r="O337" s="32">
        <v>38356</v>
      </c>
      <c r="P337" s="32">
        <v>38356</v>
      </c>
      <c r="Q337" s="37">
        <v>38353</v>
      </c>
      <c r="R337" s="33">
        <v>5.75</v>
      </c>
      <c r="S337" s="33">
        <v>5.37</v>
      </c>
      <c r="T337" s="33">
        <v>5.5302</v>
      </c>
      <c r="U337" s="34">
        <v>735200</v>
      </c>
      <c r="V337" s="33">
        <v>95</v>
      </c>
      <c r="W337" s="33">
        <v>37</v>
      </c>
    </row>
    <row r="338" spans="14:23" ht="12.75" outlineLevel="2">
      <c r="N338" s="29">
        <v>38356</v>
      </c>
      <c r="O338" s="29">
        <v>38357</v>
      </c>
      <c r="P338" s="29">
        <v>38357</v>
      </c>
      <c r="Q338" s="37">
        <v>38353</v>
      </c>
      <c r="R338" s="30">
        <v>5.83</v>
      </c>
      <c r="S338" s="30">
        <v>5.62</v>
      </c>
      <c r="T338" s="30">
        <v>5.7015</v>
      </c>
      <c r="U338" s="31">
        <v>572100</v>
      </c>
      <c r="V338" s="30">
        <v>66</v>
      </c>
      <c r="W338" s="30">
        <v>31</v>
      </c>
    </row>
    <row r="339" spans="14:23" ht="12.75" outlineLevel="2">
      <c r="N339" s="32">
        <v>38357</v>
      </c>
      <c r="O339" s="32">
        <v>38358</v>
      </c>
      <c r="P339" s="32">
        <v>38358</v>
      </c>
      <c r="Q339" s="37">
        <v>38353</v>
      </c>
      <c r="R339" s="33">
        <v>5.92</v>
      </c>
      <c r="S339" s="33">
        <v>5.76</v>
      </c>
      <c r="T339" s="33">
        <v>5.8438</v>
      </c>
      <c r="U339" s="34">
        <v>952000</v>
      </c>
      <c r="V339" s="33">
        <v>108</v>
      </c>
      <c r="W339" s="33">
        <v>34</v>
      </c>
    </row>
    <row r="340" spans="14:23" ht="12.75" outlineLevel="2">
      <c r="N340" s="29">
        <v>38358</v>
      </c>
      <c r="O340" s="29">
        <v>38359</v>
      </c>
      <c r="P340" s="29">
        <v>38359</v>
      </c>
      <c r="Q340" s="37">
        <v>38353</v>
      </c>
      <c r="R340" s="30">
        <v>5.89</v>
      </c>
      <c r="S340" s="30">
        <v>5.67</v>
      </c>
      <c r="T340" s="30">
        <v>5.789</v>
      </c>
      <c r="U340" s="31">
        <v>555900</v>
      </c>
      <c r="V340" s="30">
        <v>70</v>
      </c>
      <c r="W340" s="30">
        <v>34</v>
      </c>
    </row>
    <row r="341" spans="14:23" ht="12.75" outlineLevel="2">
      <c r="N341" s="32">
        <v>38359</v>
      </c>
      <c r="O341" s="32">
        <v>38360</v>
      </c>
      <c r="P341" s="32">
        <v>38362</v>
      </c>
      <c r="Q341" s="37">
        <v>38353</v>
      </c>
      <c r="R341" s="33">
        <v>6.05</v>
      </c>
      <c r="S341" s="33">
        <v>5.73</v>
      </c>
      <c r="T341" s="33">
        <v>5.8245</v>
      </c>
      <c r="U341" s="34">
        <v>794000</v>
      </c>
      <c r="V341" s="33">
        <v>100</v>
      </c>
      <c r="W341" s="33">
        <v>37</v>
      </c>
    </row>
    <row r="342" spans="14:23" ht="12.75" outlineLevel="2">
      <c r="N342" s="29">
        <v>38362</v>
      </c>
      <c r="O342" s="29">
        <v>38363</v>
      </c>
      <c r="P342" s="29">
        <v>38363</v>
      </c>
      <c r="Q342" s="37">
        <v>38353</v>
      </c>
      <c r="R342" s="30">
        <v>6.34</v>
      </c>
      <c r="S342" s="30">
        <v>6.1</v>
      </c>
      <c r="T342" s="30">
        <v>6.2077</v>
      </c>
      <c r="U342" s="31">
        <v>635900</v>
      </c>
      <c r="V342" s="30">
        <v>81</v>
      </c>
      <c r="W342" s="30">
        <v>33</v>
      </c>
    </row>
    <row r="343" spans="14:23" ht="12.75" outlineLevel="1">
      <c r="N343" s="32">
        <v>38363</v>
      </c>
      <c r="O343" s="32">
        <v>38364</v>
      </c>
      <c r="P343" s="32">
        <v>38364</v>
      </c>
      <c r="Q343" s="37">
        <v>38353</v>
      </c>
      <c r="R343" s="33">
        <v>6.04</v>
      </c>
      <c r="S343" s="33">
        <v>5.88</v>
      </c>
      <c r="T343" s="33">
        <v>5.958</v>
      </c>
      <c r="U343" s="34">
        <v>586700</v>
      </c>
      <c r="V343" s="33">
        <v>81</v>
      </c>
      <c r="W343" s="33">
        <v>36</v>
      </c>
    </row>
    <row r="344" spans="14:23" ht="12.75" outlineLevel="2">
      <c r="N344" s="29">
        <v>38364</v>
      </c>
      <c r="O344" s="29">
        <v>38365</v>
      </c>
      <c r="P344" s="29">
        <v>38365</v>
      </c>
      <c r="Q344" s="37">
        <v>38353</v>
      </c>
      <c r="R344" s="30">
        <v>5.99</v>
      </c>
      <c r="S344" s="30">
        <v>5.84</v>
      </c>
      <c r="T344" s="30">
        <v>5.892</v>
      </c>
      <c r="U344" s="31">
        <v>796800</v>
      </c>
      <c r="V344" s="30">
        <v>102</v>
      </c>
      <c r="W344" s="30">
        <v>32</v>
      </c>
    </row>
    <row r="345" spans="14:23" ht="12.75" outlineLevel="2">
      <c r="N345" s="32">
        <v>38365</v>
      </c>
      <c r="O345" s="32">
        <v>38366</v>
      </c>
      <c r="P345" s="32">
        <v>38366</v>
      </c>
      <c r="Q345" s="37">
        <v>38353</v>
      </c>
      <c r="R345" s="33">
        <v>6.25</v>
      </c>
      <c r="S345" s="33">
        <v>5.94</v>
      </c>
      <c r="T345" s="33">
        <v>6.0595</v>
      </c>
      <c r="U345" s="34">
        <v>580600</v>
      </c>
      <c r="V345" s="33">
        <v>70</v>
      </c>
      <c r="W345" s="33">
        <v>28</v>
      </c>
    </row>
    <row r="346" spans="14:23" ht="12.75" outlineLevel="2">
      <c r="N346" s="29">
        <v>38366</v>
      </c>
      <c r="O346" s="29">
        <v>38367</v>
      </c>
      <c r="P346" s="29">
        <v>38370</v>
      </c>
      <c r="Q346" s="37">
        <v>38353</v>
      </c>
      <c r="R346" s="30">
        <v>6.555</v>
      </c>
      <c r="S346" s="30">
        <v>6.285</v>
      </c>
      <c r="T346" s="30">
        <v>6.4517</v>
      </c>
      <c r="U346" s="31">
        <v>623900</v>
      </c>
      <c r="V346" s="30">
        <v>91</v>
      </c>
      <c r="W346" s="30">
        <v>33</v>
      </c>
    </row>
    <row r="347" spans="14:23" ht="12.75" outlineLevel="2">
      <c r="N347" s="32">
        <v>38370</v>
      </c>
      <c r="O347" s="32">
        <v>38371</v>
      </c>
      <c r="P347" s="32">
        <v>38371</v>
      </c>
      <c r="Q347" s="37">
        <v>38353</v>
      </c>
      <c r="R347" s="33">
        <v>6.87</v>
      </c>
      <c r="S347" s="33">
        <v>6.25</v>
      </c>
      <c r="T347" s="33">
        <v>6.6863</v>
      </c>
      <c r="U347" s="34">
        <v>633600</v>
      </c>
      <c r="V347" s="33">
        <v>79</v>
      </c>
      <c r="W347" s="33">
        <v>32</v>
      </c>
    </row>
    <row r="348" spans="14:23" ht="12.75" outlineLevel="2">
      <c r="N348" s="29">
        <v>38371</v>
      </c>
      <c r="O348" s="29">
        <v>38372</v>
      </c>
      <c r="P348" s="29">
        <v>38372</v>
      </c>
      <c r="Q348" s="37">
        <v>38353</v>
      </c>
      <c r="R348" s="30">
        <v>6.33</v>
      </c>
      <c r="S348" s="30">
        <v>6.125</v>
      </c>
      <c r="T348" s="30">
        <v>6.1956</v>
      </c>
      <c r="U348" s="31">
        <v>698200</v>
      </c>
      <c r="V348" s="30">
        <v>88</v>
      </c>
      <c r="W348" s="30">
        <v>35</v>
      </c>
    </row>
    <row r="349" spans="14:23" ht="12.75" outlineLevel="2">
      <c r="N349" s="32">
        <v>38372</v>
      </c>
      <c r="O349" s="32">
        <v>38373</v>
      </c>
      <c r="P349" s="32">
        <v>38373</v>
      </c>
      <c r="Q349" s="37">
        <v>38353</v>
      </c>
      <c r="R349" s="33">
        <v>6.35</v>
      </c>
      <c r="S349" s="33">
        <v>6.1</v>
      </c>
      <c r="T349" s="33">
        <v>6.266</v>
      </c>
      <c r="U349" s="34">
        <v>562900</v>
      </c>
      <c r="V349" s="33">
        <v>74</v>
      </c>
      <c r="W349" s="33">
        <v>31</v>
      </c>
    </row>
    <row r="350" spans="14:23" ht="12.75" outlineLevel="2">
      <c r="N350" s="29">
        <v>38373</v>
      </c>
      <c r="O350" s="29">
        <v>38374</v>
      </c>
      <c r="P350" s="29">
        <v>38376</v>
      </c>
      <c r="Q350" s="37">
        <v>38353</v>
      </c>
      <c r="R350" s="30">
        <v>6.56</v>
      </c>
      <c r="S350" s="30">
        <v>6.33</v>
      </c>
      <c r="T350" s="30">
        <v>6.433</v>
      </c>
      <c r="U350" s="31">
        <v>542900</v>
      </c>
      <c r="V350" s="30">
        <v>76</v>
      </c>
      <c r="W350" s="30">
        <v>36</v>
      </c>
    </row>
    <row r="351" spans="14:23" ht="12.75" outlineLevel="2">
      <c r="N351" s="32">
        <v>38376</v>
      </c>
      <c r="O351" s="32">
        <v>38377</v>
      </c>
      <c r="P351" s="32">
        <v>38377</v>
      </c>
      <c r="Q351" s="37">
        <v>38353</v>
      </c>
      <c r="R351" s="33">
        <v>6.48</v>
      </c>
      <c r="S351" s="33">
        <v>6.345</v>
      </c>
      <c r="T351" s="33">
        <v>6.4073</v>
      </c>
      <c r="U351" s="34">
        <v>518000</v>
      </c>
      <c r="V351" s="33">
        <v>59</v>
      </c>
      <c r="W351" s="33">
        <v>30</v>
      </c>
    </row>
    <row r="352" spans="14:23" ht="12.75" outlineLevel="2">
      <c r="N352" s="29">
        <v>38377</v>
      </c>
      <c r="O352" s="29">
        <v>38378</v>
      </c>
      <c r="P352" s="29">
        <v>38378</v>
      </c>
      <c r="Q352" s="37">
        <v>38353</v>
      </c>
      <c r="R352" s="30">
        <v>6.55</v>
      </c>
      <c r="S352" s="30">
        <v>6.26</v>
      </c>
      <c r="T352" s="30">
        <v>6.4358</v>
      </c>
      <c r="U352" s="31">
        <v>658400</v>
      </c>
      <c r="V352" s="30">
        <v>78</v>
      </c>
      <c r="W352" s="30">
        <v>27</v>
      </c>
    </row>
    <row r="353" spans="14:23" ht="12.75" outlineLevel="2">
      <c r="N353" s="32">
        <v>38378</v>
      </c>
      <c r="O353" s="32">
        <v>38379</v>
      </c>
      <c r="P353" s="32">
        <v>38379</v>
      </c>
      <c r="Q353" s="37">
        <v>38353</v>
      </c>
      <c r="R353" s="33">
        <v>6.54</v>
      </c>
      <c r="S353" s="33">
        <v>6.38</v>
      </c>
      <c r="T353" s="33">
        <v>6.4358</v>
      </c>
      <c r="U353" s="34">
        <v>577200</v>
      </c>
      <c r="V353" s="33">
        <v>69</v>
      </c>
      <c r="W353" s="33">
        <v>33</v>
      </c>
    </row>
    <row r="354" spans="14:23" ht="12.75" outlineLevel="2">
      <c r="N354" s="29">
        <v>38379</v>
      </c>
      <c r="O354" s="29">
        <v>38380</v>
      </c>
      <c r="P354" s="29">
        <v>38380</v>
      </c>
      <c r="Q354" s="37">
        <v>38353</v>
      </c>
      <c r="R354" s="30">
        <v>6.56</v>
      </c>
      <c r="S354" s="30">
        <v>6.46</v>
      </c>
      <c r="T354" s="30">
        <v>6.5021</v>
      </c>
      <c r="U354" s="31">
        <v>423500</v>
      </c>
      <c r="V354" s="30">
        <v>55</v>
      </c>
      <c r="W354" s="30">
        <v>30</v>
      </c>
    </row>
    <row r="355" spans="14:23" ht="12.75" outlineLevel="2">
      <c r="N355" s="32">
        <v>38380</v>
      </c>
      <c r="O355" s="32">
        <v>38381</v>
      </c>
      <c r="P355" s="32">
        <v>38383</v>
      </c>
      <c r="Q355" s="37">
        <v>38353</v>
      </c>
      <c r="R355" s="33">
        <v>6.28</v>
      </c>
      <c r="S355" s="33">
        <v>6.165</v>
      </c>
      <c r="T355" s="33">
        <v>6.2246</v>
      </c>
      <c r="U355" s="34">
        <v>279100</v>
      </c>
      <c r="V355" s="33">
        <v>46</v>
      </c>
      <c r="W355" s="33">
        <v>28</v>
      </c>
    </row>
    <row r="356" spans="14:23" ht="18.75" outlineLevel="2">
      <c r="N356" s="32"/>
      <c r="O356" s="32"/>
      <c r="P356" s="32"/>
      <c r="Q356" s="38" t="s">
        <v>62</v>
      </c>
      <c r="R356" s="33"/>
      <c r="S356" s="33"/>
      <c r="T356" s="33">
        <f>SUBTOTAL(1,T336:T355)</f>
        <v>6.143095000000001</v>
      </c>
      <c r="U356" s="34"/>
      <c r="V356" s="33"/>
      <c r="W356" s="33"/>
    </row>
    <row r="357" spans="14:23" ht="12.75" outlineLevel="2">
      <c r="N357" s="29">
        <v>38383</v>
      </c>
      <c r="O357" s="29">
        <v>38384</v>
      </c>
      <c r="P357" s="29">
        <v>38384</v>
      </c>
      <c r="Q357" s="37">
        <v>38384</v>
      </c>
      <c r="R357" s="30">
        <v>6.3</v>
      </c>
      <c r="S357" s="30">
        <v>6.095</v>
      </c>
      <c r="T357" s="30">
        <v>6.1431</v>
      </c>
      <c r="U357" s="31">
        <v>728100</v>
      </c>
      <c r="V357" s="30">
        <v>93</v>
      </c>
      <c r="W357" s="30">
        <v>32</v>
      </c>
    </row>
    <row r="358" spans="14:23" ht="12.75" outlineLevel="2">
      <c r="N358" s="32">
        <v>38384</v>
      </c>
      <c r="O358" s="32">
        <v>38385</v>
      </c>
      <c r="P358" s="32">
        <v>38385</v>
      </c>
      <c r="Q358" s="37">
        <v>38384</v>
      </c>
      <c r="R358" s="33">
        <v>6.36</v>
      </c>
      <c r="S358" s="33">
        <v>6.225</v>
      </c>
      <c r="T358" s="33">
        <v>6.2845</v>
      </c>
      <c r="U358" s="34">
        <v>765800</v>
      </c>
      <c r="V358" s="33">
        <v>93</v>
      </c>
      <c r="W358" s="33">
        <v>35</v>
      </c>
    </row>
    <row r="359" spans="14:23" ht="12.75" outlineLevel="2">
      <c r="N359" s="29">
        <v>38385</v>
      </c>
      <c r="O359" s="29">
        <v>38386</v>
      </c>
      <c r="P359" s="29">
        <v>38386</v>
      </c>
      <c r="Q359" s="37">
        <v>38384</v>
      </c>
      <c r="R359" s="30">
        <v>6.455</v>
      </c>
      <c r="S359" s="30">
        <v>6.32</v>
      </c>
      <c r="T359" s="30">
        <v>6.3794</v>
      </c>
      <c r="U359" s="31">
        <v>989100</v>
      </c>
      <c r="V359" s="30">
        <v>128</v>
      </c>
      <c r="W359" s="30">
        <v>35</v>
      </c>
    </row>
    <row r="360" spans="14:23" ht="12.75" outlineLevel="2">
      <c r="N360" s="32">
        <v>38386</v>
      </c>
      <c r="O360" s="32">
        <v>38387</v>
      </c>
      <c r="P360" s="32">
        <v>38387</v>
      </c>
      <c r="Q360" s="37">
        <v>38384</v>
      </c>
      <c r="R360" s="33">
        <v>6.4</v>
      </c>
      <c r="S360" s="33">
        <v>6.1</v>
      </c>
      <c r="T360" s="33">
        <v>6.3178</v>
      </c>
      <c r="U360" s="34">
        <v>716200</v>
      </c>
      <c r="V360" s="33">
        <v>91</v>
      </c>
      <c r="W360" s="33">
        <v>33</v>
      </c>
    </row>
    <row r="361" spans="14:23" ht="12.75" outlineLevel="2">
      <c r="N361" s="29">
        <v>38387</v>
      </c>
      <c r="O361" s="29">
        <v>38388</v>
      </c>
      <c r="P361" s="29">
        <v>38390</v>
      </c>
      <c r="Q361" s="37">
        <v>38384</v>
      </c>
      <c r="R361" s="30">
        <v>6.2</v>
      </c>
      <c r="S361" s="30">
        <v>6.07</v>
      </c>
      <c r="T361" s="30">
        <v>6.1154</v>
      </c>
      <c r="U361" s="31">
        <v>690400</v>
      </c>
      <c r="V361" s="30">
        <v>94</v>
      </c>
      <c r="W361" s="30">
        <v>37</v>
      </c>
    </row>
    <row r="362" spans="14:23" ht="12.75" outlineLevel="2">
      <c r="N362" s="32">
        <v>38390</v>
      </c>
      <c r="O362" s="32">
        <v>38391</v>
      </c>
      <c r="P362" s="32">
        <v>38391</v>
      </c>
      <c r="Q362" s="37">
        <v>38384</v>
      </c>
      <c r="R362" s="33">
        <v>6.07</v>
      </c>
      <c r="S362" s="33">
        <v>5.945</v>
      </c>
      <c r="T362" s="33">
        <v>6.0224</v>
      </c>
      <c r="U362" s="34">
        <v>712700</v>
      </c>
      <c r="V362" s="33">
        <v>99</v>
      </c>
      <c r="W362" s="33">
        <v>35</v>
      </c>
    </row>
    <row r="363" spans="14:23" ht="12.75" outlineLevel="2">
      <c r="N363" s="29">
        <v>38391</v>
      </c>
      <c r="O363" s="29">
        <v>38392</v>
      </c>
      <c r="P363" s="29">
        <v>38392</v>
      </c>
      <c r="Q363" s="37">
        <v>38384</v>
      </c>
      <c r="R363" s="30">
        <v>6.015</v>
      </c>
      <c r="S363" s="30">
        <v>5.89</v>
      </c>
      <c r="T363" s="30">
        <v>5.9451</v>
      </c>
      <c r="U363" s="31">
        <v>584800</v>
      </c>
      <c r="V363" s="30">
        <v>81</v>
      </c>
      <c r="W363" s="30">
        <v>31</v>
      </c>
    </row>
    <row r="364" spans="14:23" ht="12.75" outlineLevel="2">
      <c r="N364" s="32">
        <v>38392</v>
      </c>
      <c r="O364" s="32">
        <v>38393</v>
      </c>
      <c r="P364" s="32">
        <v>38393</v>
      </c>
      <c r="Q364" s="37">
        <v>38384</v>
      </c>
      <c r="R364" s="33">
        <v>6.22</v>
      </c>
      <c r="S364" s="33">
        <v>6.155</v>
      </c>
      <c r="T364" s="33">
        <v>6.1991</v>
      </c>
      <c r="U364" s="34">
        <v>565600</v>
      </c>
      <c r="V364" s="33">
        <v>96</v>
      </c>
      <c r="W364" s="33">
        <v>38</v>
      </c>
    </row>
    <row r="365" spans="14:23" ht="12.75" outlineLevel="2">
      <c r="N365" s="29">
        <v>38393</v>
      </c>
      <c r="O365" s="29">
        <v>38394</v>
      </c>
      <c r="P365" s="29">
        <v>38394</v>
      </c>
      <c r="Q365" s="37">
        <v>38384</v>
      </c>
      <c r="R365" s="30">
        <v>6.25</v>
      </c>
      <c r="S365" s="30">
        <v>6.155</v>
      </c>
      <c r="T365" s="30">
        <v>6.2071</v>
      </c>
      <c r="U365" s="31">
        <v>548700</v>
      </c>
      <c r="V365" s="30">
        <v>89</v>
      </c>
      <c r="W365" s="30">
        <v>35</v>
      </c>
    </row>
    <row r="366" spans="14:23" ht="12.75" outlineLevel="1">
      <c r="N366" s="32">
        <v>38394</v>
      </c>
      <c r="O366" s="32">
        <v>38395</v>
      </c>
      <c r="P366" s="32">
        <v>38397</v>
      </c>
      <c r="Q366" s="37">
        <v>38384</v>
      </c>
      <c r="R366" s="33">
        <v>6.05</v>
      </c>
      <c r="S366" s="33">
        <v>6</v>
      </c>
      <c r="T366" s="33">
        <v>6.0216</v>
      </c>
      <c r="U366" s="34">
        <v>457500</v>
      </c>
      <c r="V366" s="33">
        <v>66</v>
      </c>
      <c r="W366" s="33">
        <v>30</v>
      </c>
    </row>
    <row r="367" spans="14:23" ht="12.75" outlineLevel="2">
      <c r="N367" s="29">
        <v>38397</v>
      </c>
      <c r="O367" s="29">
        <v>38398</v>
      </c>
      <c r="P367" s="29">
        <v>38398</v>
      </c>
      <c r="Q367" s="37">
        <v>38384</v>
      </c>
      <c r="R367" s="30">
        <v>5.99</v>
      </c>
      <c r="S367" s="30">
        <v>5.89</v>
      </c>
      <c r="T367" s="30">
        <v>5.9503</v>
      </c>
      <c r="U367" s="31">
        <v>775900</v>
      </c>
      <c r="V367" s="30">
        <v>101</v>
      </c>
      <c r="W367" s="30">
        <v>30</v>
      </c>
    </row>
    <row r="368" spans="14:23" ht="12.75" outlineLevel="2">
      <c r="N368" s="32">
        <v>38398</v>
      </c>
      <c r="O368" s="32">
        <v>38399</v>
      </c>
      <c r="P368" s="32">
        <v>38399</v>
      </c>
      <c r="Q368" s="37">
        <v>38384</v>
      </c>
      <c r="R368" s="33">
        <v>6.05</v>
      </c>
      <c r="S368" s="33">
        <v>5.9825</v>
      </c>
      <c r="T368" s="33">
        <v>6.0068</v>
      </c>
      <c r="U368" s="34">
        <v>452300</v>
      </c>
      <c r="V368" s="33">
        <v>62</v>
      </c>
      <c r="W368" s="33">
        <v>29</v>
      </c>
    </row>
    <row r="369" spans="14:23" ht="12.75" outlineLevel="2">
      <c r="N369" s="29">
        <v>38399</v>
      </c>
      <c r="O369" s="29">
        <v>38400</v>
      </c>
      <c r="P369" s="29">
        <v>38400</v>
      </c>
      <c r="Q369" s="37">
        <v>38384</v>
      </c>
      <c r="R369" s="30">
        <v>6.185</v>
      </c>
      <c r="S369" s="30">
        <v>6.01</v>
      </c>
      <c r="T369" s="30">
        <v>6.1017</v>
      </c>
      <c r="U369" s="31">
        <v>614300</v>
      </c>
      <c r="V369" s="30">
        <v>71</v>
      </c>
      <c r="W369" s="30">
        <v>33</v>
      </c>
    </row>
    <row r="370" spans="14:23" ht="12.75" outlineLevel="2">
      <c r="N370" s="32">
        <v>38400</v>
      </c>
      <c r="O370" s="32">
        <v>38401</v>
      </c>
      <c r="P370" s="32">
        <v>38401</v>
      </c>
      <c r="Q370" s="37">
        <v>38384</v>
      </c>
      <c r="R370" s="33">
        <v>6.09</v>
      </c>
      <c r="S370" s="33">
        <v>5.97</v>
      </c>
      <c r="T370" s="33">
        <v>6.0494</v>
      </c>
      <c r="U370" s="34">
        <v>575800</v>
      </c>
      <c r="V370" s="33">
        <v>84</v>
      </c>
      <c r="W370" s="33">
        <v>32</v>
      </c>
    </row>
    <row r="371" spans="14:23" ht="12.75" outlineLevel="2">
      <c r="N371" s="29">
        <v>38401</v>
      </c>
      <c r="O371" s="29">
        <v>38402</v>
      </c>
      <c r="P371" s="29">
        <v>38405</v>
      </c>
      <c r="Q371" s="37">
        <v>38384</v>
      </c>
      <c r="R371" s="30">
        <v>5.935</v>
      </c>
      <c r="S371" s="30">
        <v>5.85</v>
      </c>
      <c r="T371" s="30">
        <v>5.8802</v>
      </c>
      <c r="U371" s="31">
        <v>389500</v>
      </c>
      <c r="V371" s="30">
        <v>63</v>
      </c>
      <c r="W371" s="30">
        <v>32</v>
      </c>
    </row>
    <row r="372" spans="14:23" ht="12.75" outlineLevel="2">
      <c r="N372" s="32">
        <v>38405</v>
      </c>
      <c r="O372" s="32">
        <v>38406</v>
      </c>
      <c r="P372" s="32">
        <v>38406</v>
      </c>
      <c r="Q372" s="37">
        <v>38384</v>
      </c>
      <c r="R372" s="33">
        <v>6</v>
      </c>
      <c r="S372" s="33">
        <v>5.885</v>
      </c>
      <c r="T372" s="33">
        <v>5.9213</v>
      </c>
      <c r="U372" s="34">
        <v>851900</v>
      </c>
      <c r="V372" s="33">
        <v>123</v>
      </c>
      <c r="W372" s="33">
        <v>38</v>
      </c>
    </row>
    <row r="373" spans="14:23" ht="12.75" outlineLevel="2">
      <c r="N373" s="29">
        <v>38406</v>
      </c>
      <c r="O373" s="29">
        <v>38407</v>
      </c>
      <c r="P373" s="29">
        <v>38407</v>
      </c>
      <c r="Q373" s="37">
        <v>38384</v>
      </c>
      <c r="R373" s="30">
        <v>6.12</v>
      </c>
      <c r="S373" s="30">
        <v>5.985</v>
      </c>
      <c r="T373" s="30">
        <v>6.0199</v>
      </c>
      <c r="U373" s="31">
        <v>626100</v>
      </c>
      <c r="V373" s="30">
        <v>85</v>
      </c>
      <c r="W373" s="30">
        <v>37</v>
      </c>
    </row>
    <row r="374" spans="14:23" ht="12.75" outlineLevel="2">
      <c r="N374" s="32">
        <v>38407</v>
      </c>
      <c r="O374" s="32">
        <v>38408</v>
      </c>
      <c r="P374" s="32">
        <v>38408</v>
      </c>
      <c r="Q374" s="37">
        <v>38384</v>
      </c>
      <c r="R374" s="33">
        <v>6.425</v>
      </c>
      <c r="S374" s="33">
        <v>6.25</v>
      </c>
      <c r="T374" s="33">
        <v>6.3263</v>
      </c>
      <c r="U374" s="34">
        <v>695300</v>
      </c>
      <c r="V374" s="33">
        <v>86</v>
      </c>
      <c r="W374" s="33">
        <v>33</v>
      </c>
    </row>
    <row r="375" spans="14:23" ht="12.75" outlineLevel="2">
      <c r="N375" s="29">
        <v>38408</v>
      </c>
      <c r="O375" s="29">
        <v>38409</v>
      </c>
      <c r="P375" s="29">
        <v>38411</v>
      </c>
      <c r="Q375" s="37">
        <v>38384</v>
      </c>
      <c r="R375" s="30">
        <v>6.39</v>
      </c>
      <c r="S375" s="30">
        <v>6.18</v>
      </c>
      <c r="T375" s="30">
        <v>6.2448</v>
      </c>
      <c r="U375" s="31">
        <v>690200</v>
      </c>
      <c r="V375" s="30">
        <v>82</v>
      </c>
      <c r="W375" s="30">
        <v>33</v>
      </c>
    </row>
    <row r="376" spans="14:23" ht="18.75" outlineLevel="2">
      <c r="N376" s="29"/>
      <c r="O376" s="29"/>
      <c r="P376" s="29"/>
      <c r="Q376" s="38" t="s">
        <v>63</v>
      </c>
      <c r="R376" s="30"/>
      <c r="S376" s="30"/>
      <c r="T376" s="30">
        <f>SUBTOTAL(1,T357:T375)</f>
        <v>6.112431578947368</v>
      </c>
      <c r="U376" s="31"/>
      <c r="V376" s="30"/>
      <c r="W376" s="30"/>
    </row>
    <row r="377" spans="14:23" ht="12.75" outlineLevel="2">
      <c r="N377" s="32">
        <v>38411</v>
      </c>
      <c r="O377" s="32">
        <v>38412</v>
      </c>
      <c r="P377" s="32">
        <v>38412</v>
      </c>
      <c r="Q377" s="37">
        <v>38412</v>
      </c>
      <c r="R377" s="33">
        <v>6.7</v>
      </c>
      <c r="S377" s="33">
        <v>6.545</v>
      </c>
      <c r="T377" s="33">
        <v>6.6263</v>
      </c>
      <c r="U377" s="34">
        <v>669500</v>
      </c>
      <c r="V377" s="33">
        <v>82</v>
      </c>
      <c r="W377" s="33">
        <v>31</v>
      </c>
    </row>
    <row r="378" spans="14:23" ht="12.75" outlineLevel="2">
      <c r="N378" s="29">
        <v>38412</v>
      </c>
      <c r="O378" s="29">
        <v>38413</v>
      </c>
      <c r="P378" s="29">
        <v>38413</v>
      </c>
      <c r="Q378" s="37">
        <v>38412</v>
      </c>
      <c r="R378" s="30">
        <v>6.675</v>
      </c>
      <c r="S378" s="30">
        <v>6.54</v>
      </c>
      <c r="T378" s="30">
        <v>6.6322</v>
      </c>
      <c r="U378" s="31">
        <v>501800</v>
      </c>
      <c r="V378" s="30">
        <v>73</v>
      </c>
      <c r="W378" s="30">
        <v>33</v>
      </c>
    </row>
    <row r="379" spans="14:23" ht="12.75" outlineLevel="2">
      <c r="N379" s="32">
        <v>38413</v>
      </c>
      <c r="O379" s="32">
        <v>38414</v>
      </c>
      <c r="P379" s="32">
        <v>38414</v>
      </c>
      <c r="Q379" s="37">
        <v>38412</v>
      </c>
      <c r="R379" s="33">
        <v>6.675</v>
      </c>
      <c r="S379" s="33">
        <v>6.545</v>
      </c>
      <c r="T379" s="33">
        <v>6.6144</v>
      </c>
      <c r="U379" s="34">
        <v>462300</v>
      </c>
      <c r="V379" s="33">
        <v>69</v>
      </c>
      <c r="W379" s="33">
        <v>31</v>
      </c>
    </row>
    <row r="380" spans="14:23" ht="12.75" outlineLevel="2">
      <c r="N380" s="29">
        <v>38414</v>
      </c>
      <c r="O380" s="29">
        <v>38415</v>
      </c>
      <c r="P380" s="29">
        <v>38415</v>
      </c>
      <c r="Q380" s="37">
        <v>38412</v>
      </c>
      <c r="R380" s="30">
        <v>6.795</v>
      </c>
      <c r="S380" s="30">
        <v>6.6</v>
      </c>
      <c r="T380" s="30">
        <v>6.7159</v>
      </c>
      <c r="U380" s="31">
        <v>405500</v>
      </c>
      <c r="V380" s="30">
        <v>59</v>
      </c>
      <c r="W380" s="30">
        <v>22</v>
      </c>
    </row>
    <row r="381" spans="14:23" ht="12.75" outlineLevel="2">
      <c r="N381" s="32">
        <v>38415</v>
      </c>
      <c r="O381" s="32">
        <v>38416</v>
      </c>
      <c r="P381" s="32">
        <v>38418</v>
      </c>
      <c r="Q381" s="37">
        <v>38412</v>
      </c>
      <c r="R381" s="33">
        <v>6.73</v>
      </c>
      <c r="S381" s="33">
        <v>6.45</v>
      </c>
      <c r="T381" s="33">
        <v>6.5116</v>
      </c>
      <c r="U381" s="34">
        <v>498800</v>
      </c>
      <c r="V381" s="33">
        <v>69</v>
      </c>
      <c r="W381" s="33">
        <v>29</v>
      </c>
    </row>
    <row r="382" spans="14:23" ht="12.75" outlineLevel="2">
      <c r="N382" s="29">
        <v>38418</v>
      </c>
      <c r="O382" s="29">
        <v>38419</v>
      </c>
      <c r="P382" s="29">
        <v>38419</v>
      </c>
      <c r="Q382" s="37">
        <v>38412</v>
      </c>
      <c r="R382" s="30">
        <v>6.7</v>
      </c>
      <c r="S382" s="30">
        <v>6.6</v>
      </c>
      <c r="T382" s="30">
        <v>6.6591</v>
      </c>
      <c r="U382" s="31">
        <v>343300</v>
      </c>
      <c r="V382" s="30">
        <v>50</v>
      </c>
      <c r="W382" s="30">
        <v>22</v>
      </c>
    </row>
    <row r="383" spans="14:23" ht="12.75" outlineLevel="2">
      <c r="N383" s="32">
        <v>38419</v>
      </c>
      <c r="O383" s="32">
        <v>38420</v>
      </c>
      <c r="P383" s="32">
        <v>38420</v>
      </c>
      <c r="Q383" s="37">
        <v>38412</v>
      </c>
      <c r="R383" s="33">
        <v>6.99</v>
      </c>
      <c r="S383" s="33">
        <v>6.685</v>
      </c>
      <c r="T383" s="33">
        <v>6.8148</v>
      </c>
      <c r="U383" s="34">
        <v>489300</v>
      </c>
      <c r="V383" s="33">
        <v>72</v>
      </c>
      <c r="W383" s="33">
        <v>31</v>
      </c>
    </row>
    <row r="384" spans="14:23" ht="12.75" outlineLevel="2">
      <c r="N384" s="29">
        <v>38420</v>
      </c>
      <c r="O384" s="29">
        <v>38421</v>
      </c>
      <c r="P384" s="29">
        <v>38421</v>
      </c>
      <c r="Q384" s="37">
        <v>38412</v>
      </c>
      <c r="R384" s="30">
        <v>7.06</v>
      </c>
      <c r="S384" s="30">
        <v>6.91</v>
      </c>
      <c r="T384" s="30">
        <v>6.986</v>
      </c>
      <c r="U384" s="31">
        <v>474000</v>
      </c>
      <c r="V384" s="30">
        <v>68</v>
      </c>
      <c r="W384" s="30">
        <v>28</v>
      </c>
    </row>
    <row r="385" spans="14:23" ht="12.75" outlineLevel="2">
      <c r="N385" s="32">
        <v>38421</v>
      </c>
      <c r="O385" s="32">
        <v>38422</v>
      </c>
      <c r="P385" s="32">
        <v>38422</v>
      </c>
      <c r="Q385" s="37">
        <v>38412</v>
      </c>
      <c r="R385" s="33">
        <v>6.99</v>
      </c>
      <c r="S385" s="33">
        <v>6.87</v>
      </c>
      <c r="T385" s="33">
        <v>6.91</v>
      </c>
      <c r="U385" s="34">
        <v>369300</v>
      </c>
      <c r="V385" s="33">
        <v>54</v>
      </c>
      <c r="W385" s="33">
        <v>27</v>
      </c>
    </row>
    <row r="386" spans="14:23" ht="12.75" outlineLevel="2">
      <c r="N386" s="29">
        <v>38422</v>
      </c>
      <c r="O386" s="29">
        <v>38423</v>
      </c>
      <c r="P386" s="29">
        <v>38425</v>
      </c>
      <c r="Q386" s="37">
        <v>38412</v>
      </c>
      <c r="R386" s="30">
        <v>6.8</v>
      </c>
      <c r="S386" s="30">
        <v>6.68</v>
      </c>
      <c r="T386" s="30">
        <v>6.7321</v>
      </c>
      <c r="U386" s="31">
        <v>263700</v>
      </c>
      <c r="V386" s="30">
        <v>45</v>
      </c>
      <c r="W386" s="30">
        <v>26</v>
      </c>
    </row>
    <row r="387" spans="14:23" ht="12.75" outlineLevel="2">
      <c r="N387" s="32">
        <v>38425</v>
      </c>
      <c r="O387" s="32">
        <v>38426</v>
      </c>
      <c r="P387" s="32">
        <v>38426</v>
      </c>
      <c r="Q387" s="37">
        <v>38412</v>
      </c>
      <c r="R387" s="33">
        <v>6.99</v>
      </c>
      <c r="S387" s="33">
        <v>6.8</v>
      </c>
      <c r="T387" s="33">
        <v>6.8587</v>
      </c>
      <c r="U387" s="34">
        <v>493900</v>
      </c>
      <c r="V387" s="33">
        <v>68</v>
      </c>
      <c r="W387" s="33">
        <v>28</v>
      </c>
    </row>
    <row r="388" spans="14:23" ht="12.75" outlineLevel="1">
      <c r="N388" s="29">
        <v>38426</v>
      </c>
      <c r="O388" s="29">
        <v>38427</v>
      </c>
      <c r="P388" s="29">
        <v>38427</v>
      </c>
      <c r="Q388" s="37">
        <v>38412</v>
      </c>
      <c r="R388" s="30">
        <v>7.2</v>
      </c>
      <c r="S388" s="30">
        <v>7.075</v>
      </c>
      <c r="T388" s="30">
        <v>7.1553</v>
      </c>
      <c r="U388" s="31">
        <v>415100</v>
      </c>
      <c r="V388" s="30">
        <v>57</v>
      </c>
      <c r="W388" s="30">
        <v>28</v>
      </c>
    </row>
    <row r="389" spans="14:23" ht="12.75" outlineLevel="2">
      <c r="N389" s="32">
        <v>38427</v>
      </c>
      <c r="O389" s="32">
        <v>38428</v>
      </c>
      <c r="P389" s="32">
        <v>38428</v>
      </c>
      <c r="Q389" s="37">
        <v>38412</v>
      </c>
      <c r="R389" s="33">
        <v>7.12</v>
      </c>
      <c r="S389" s="33">
        <v>7.06</v>
      </c>
      <c r="T389" s="33">
        <v>7.0794</v>
      </c>
      <c r="U389" s="34">
        <v>477700</v>
      </c>
      <c r="V389" s="33">
        <v>68</v>
      </c>
      <c r="W389" s="33">
        <v>28</v>
      </c>
    </row>
    <row r="390" spans="14:23" ht="12.75" outlineLevel="2">
      <c r="N390" s="29">
        <v>38428</v>
      </c>
      <c r="O390" s="29">
        <v>38429</v>
      </c>
      <c r="P390" s="29">
        <v>38429</v>
      </c>
      <c r="Q390" s="37">
        <v>38412</v>
      </c>
      <c r="R390" s="30">
        <v>7.345</v>
      </c>
      <c r="S390" s="30">
        <v>7.025</v>
      </c>
      <c r="T390" s="30">
        <v>7.2504</v>
      </c>
      <c r="U390" s="31">
        <v>617400</v>
      </c>
      <c r="V390" s="30">
        <v>76</v>
      </c>
      <c r="W390" s="30">
        <v>25</v>
      </c>
    </row>
    <row r="391" spans="14:23" ht="12.75" outlineLevel="2">
      <c r="N391" s="32">
        <v>38429</v>
      </c>
      <c r="O391" s="32">
        <v>38430</v>
      </c>
      <c r="P391" s="32">
        <v>38432</v>
      </c>
      <c r="Q391" s="37">
        <v>38412</v>
      </c>
      <c r="R391" s="33">
        <v>7.18</v>
      </c>
      <c r="S391" s="33">
        <v>7.05</v>
      </c>
      <c r="T391" s="33">
        <v>7.1175</v>
      </c>
      <c r="U391" s="34">
        <v>655400</v>
      </c>
      <c r="V391" s="33">
        <v>84</v>
      </c>
      <c r="W391" s="33">
        <v>26</v>
      </c>
    </row>
    <row r="392" spans="14:23" ht="12.75" outlineLevel="2">
      <c r="N392" s="29">
        <v>38432</v>
      </c>
      <c r="O392" s="29">
        <v>38433</v>
      </c>
      <c r="P392" s="29">
        <v>38433</v>
      </c>
      <c r="Q392" s="37">
        <v>38412</v>
      </c>
      <c r="R392" s="30">
        <v>7.22</v>
      </c>
      <c r="S392" s="30">
        <v>7.13</v>
      </c>
      <c r="T392" s="30">
        <v>7.1654</v>
      </c>
      <c r="U392" s="31">
        <v>355900</v>
      </c>
      <c r="V392" s="30">
        <v>55</v>
      </c>
      <c r="W392" s="30">
        <v>26</v>
      </c>
    </row>
    <row r="393" spans="14:23" ht="12.75" outlineLevel="2">
      <c r="N393" s="32">
        <v>38433</v>
      </c>
      <c r="O393" s="32">
        <v>38434</v>
      </c>
      <c r="P393" s="32">
        <v>38434</v>
      </c>
      <c r="Q393" s="37">
        <v>38412</v>
      </c>
      <c r="R393" s="33">
        <v>7.3275</v>
      </c>
      <c r="S393" s="33">
        <v>7.215</v>
      </c>
      <c r="T393" s="33">
        <v>7.2456</v>
      </c>
      <c r="U393" s="34">
        <v>565100</v>
      </c>
      <c r="V393" s="33">
        <v>76</v>
      </c>
      <c r="W393" s="33">
        <v>33</v>
      </c>
    </row>
    <row r="394" spans="14:23" ht="12.75" outlineLevel="2">
      <c r="N394" s="29">
        <v>38434</v>
      </c>
      <c r="O394" s="29">
        <v>38435</v>
      </c>
      <c r="P394" s="29">
        <v>38435</v>
      </c>
      <c r="Q394" s="37">
        <v>38412</v>
      </c>
      <c r="R394" s="30">
        <v>7.165</v>
      </c>
      <c r="S394" s="30">
        <v>7.07</v>
      </c>
      <c r="T394" s="30">
        <v>7.1076</v>
      </c>
      <c r="U394" s="31">
        <v>416900</v>
      </c>
      <c r="V394" s="30">
        <v>58</v>
      </c>
      <c r="W394" s="30">
        <v>28</v>
      </c>
    </row>
    <row r="395" spans="14:23" ht="12.75" outlineLevel="2">
      <c r="N395" s="32">
        <v>38435</v>
      </c>
      <c r="O395" s="32">
        <v>38436</v>
      </c>
      <c r="P395" s="32">
        <v>38439</v>
      </c>
      <c r="Q395" s="37">
        <v>38412</v>
      </c>
      <c r="R395" s="33">
        <v>7.125</v>
      </c>
      <c r="S395" s="33">
        <v>7</v>
      </c>
      <c r="T395" s="33">
        <v>7.0754</v>
      </c>
      <c r="U395" s="34">
        <v>622700</v>
      </c>
      <c r="V395" s="33">
        <v>86</v>
      </c>
      <c r="W395" s="33">
        <v>31</v>
      </c>
    </row>
    <row r="396" spans="14:23" ht="12.75" outlineLevel="2">
      <c r="N396" s="29">
        <v>38439</v>
      </c>
      <c r="O396" s="29">
        <v>38440</v>
      </c>
      <c r="P396" s="29">
        <v>38440</v>
      </c>
      <c r="Q396" s="37">
        <v>38412</v>
      </c>
      <c r="R396" s="30">
        <v>6.96</v>
      </c>
      <c r="S396" s="30">
        <v>6.9</v>
      </c>
      <c r="T396" s="30">
        <v>6.9409</v>
      </c>
      <c r="U396" s="31">
        <v>449700</v>
      </c>
      <c r="V396" s="30">
        <v>68</v>
      </c>
      <c r="W396" s="30">
        <v>29</v>
      </c>
    </row>
    <row r="397" spans="14:23" ht="12.75" outlineLevel="2">
      <c r="N397" s="32">
        <v>38440</v>
      </c>
      <c r="O397" s="32">
        <v>38441</v>
      </c>
      <c r="P397" s="32">
        <v>38441</v>
      </c>
      <c r="Q397" s="37">
        <v>38412</v>
      </c>
      <c r="R397" s="33">
        <v>7.08</v>
      </c>
      <c r="S397" s="33">
        <v>6.89</v>
      </c>
      <c r="T397" s="33">
        <v>6.9332</v>
      </c>
      <c r="U397" s="34">
        <v>405600</v>
      </c>
      <c r="V397" s="33">
        <v>57</v>
      </c>
      <c r="W397" s="33">
        <v>26</v>
      </c>
    </row>
    <row r="398" spans="14:23" ht="12.75" outlineLevel="2">
      <c r="N398" s="29">
        <v>38441</v>
      </c>
      <c r="O398" s="29">
        <v>38442</v>
      </c>
      <c r="P398" s="29">
        <v>38442</v>
      </c>
      <c r="Q398" s="37">
        <v>38412</v>
      </c>
      <c r="R398" s="30">
        <v>7.22</v>
      </c>
      <c r="S398" s="30">
        <v>7.12</v>
      </c>
      <c r="T398" s="30">
        <v>7.1709</v>
      </c>
      <c r="U398" s="31">
        <v>429200</v>
      </c>
      <c r="V398" s="30">
        <v>56</v>
      </c>
      <c r="W398" s="30">
        <v>27</v>
      </c>
    </row>
    <row r="399" spans="14:23" ht="18.75" outlineLevel="2">
      <c r="N399" s="29"/>
      <c r="O399" s="29"/>
      <c r="P399" s="29"/>
      <c r="Q399" s="38" t="s">
        <v>64</v>
      </c>
      <c r="R399" s="30"/>
      <c r="S399" s="30"/>
      <c r="T399" s="30">
        <f>SUBTOTAL(1,T377:T398)</f>
        <v>6.922849999999998</v>
      </c>
      <c r="U399" s="31"/>
      <c r="V399" s="30"/>
      <c r="W399" s="30"/>
    </row>
    <row r="400" spans="14:23" ht="12.75" outlineLevel="2">
      <c r="N400" s="32">
        <v>38442</v>
      </c>
      <c r="O400" s="32">
        <v>38443</v>
      </c>
      <c r="P400" s="32">
        <v>38443</v>
      </c>
      <c r="Q400" s="37">
        <v>38443</v>
      </c>
      <c r="R400" s="33">
        <v>7.66</v>
      </c>
      <c r="S400" s="33">
        <v>7.35</v>
      </c>
      <c r="T400" s="33">
        <v>7.4662</v>
      </c>
      <c r="U400" s="34">
        <v>544800</v>
      </c>
      <c r="V400" s="33">
        <v>83</v>
      </c>
      <c r="W400" s="33">
        <v>35</v>
      </c>
    </row>
    <row r="401" spans="14:23" ht="12.75" outlineLevel="2">
      <c r="N401" s="29">
        <v>38443</v>
      </c>
      <c r="O401" s="29">
        <v>38444</v>
      </c>
      <c r="P401" s="29">
        <v>38446</v>
      </c>
      <c r="Q401" s="37">
        <v>38443</v>
      </c>
      <c r="R401" s="30">
        <v>7.68</v>
      </c>
      <c r="S401" s="30">
        <v>7.51</v>
      </c>
      <c r="T401" s="30">
        <v>7.5694</v>
      </c>
      <c r="U401" s="31">
        <v>682800</v>
      </c>
      <c r="V401" s="30">
        <v>89</v>
      </c>
      <c r="W401" s="30">
        <v>36</v>
      </c>
    </row>
    <row r="402" spans="14:23" ht="12.75" outlineLevel="2">
      <c r="N402" s="32">
        <v>38446</v>
      </c>
      <c r="O402" s="32">
        <v>38447</v>
      </c>
      <c r="P402" s="32">
        <v>38447</v>
      </c>
      <c r="Q402" s="37">
        <v>38443</v>
      </c>
      <c r="R402" s="33">
        <v>7.88</v>
      </c>
      <c r="S402" s="33">
        <v>7.64</v>
      </c>
      <c r="T402" s="33">
        <v>7.8004</v>
      </c>
      <c r="U402" s="34">
        <v>715000</v>
      </c>
      <c r="V402" s="33">
        <v>83</v>
      </c>
      <c r="W402" s="33">
        <v>32</v>
      </c>
    </row>
    <row r="403" spans="14:23" ht="12.75" outlineLevel="2">
      <c r="N403" s="29">
        <v>38447</v>
      </c>
      <c r="O403" s="29">
        <v>38448</v>
      </c>
      <c r="P403" s="29">
        <v>38448</v>
      </c>
      <c r="Q403" s="37">
        <v>38443</v>
      </c>
      <c r="R403" s="30">
        <v>7.51</v>
      </c>
      <c r="S403" s="30">
        <v>7.36</v>
      </c>
      <c r="T403" s="30">
        <v>7.443</v>
      </c>
      <c r="U403" s="31">
        <v>675000</v>
      </c>
      <c r="V403" s="30">
        <v>98</v>
      </c>
      <c r="W403" s="30">
        <v>33</v>
      </c>
    </row>
    <row r="404" spans="14:23" ht="12.75" outlineLevel="2">
      <c r="N404" s="32">
        <v>38448</v>
      </c>
      <c r="O404" s="32">
        <v>38449</v>
      </c>
      <c r="P404" s="32">
        <v>38449</v>
      </c>
      <c r="Q404" s="37">
        <v>38443</v>
      </c>
      <c r="R404" s="33">
        <v>7.57</v>
      </c>
      <c r="S404" s="33">
        <v>7.41</v>
      </c>
      <c r="T404" s="33">
        <v>7.4627</v>
      </c>
      <c r="U404" s="34">
        <v>512000</v>
      </c>
      <c r="V404" s="33">
        <v>70</v>
      </c>
      <c r="W404" s="33">
        <v>34</v>
      </c>
    </row>
    <row r="405" spans="14:23" ht="12.75" outlineLevel="2">
      <c r="N405" s="29">
        <v>38449</v>
      </c>
      <c r="O405" s="29">
        <v>38450</v>
      </c>
      <c r="P405" s="29">
        <v>38450</v>
      </c>
      <c r="Q405" s="37">
        <v>38443</v>
      </c>
      <c r="R405" s="30">
        <v>7.565</v>
      </c>
      <c r="S405" s="30">
        <v>7.38</v>
      </c>
      <c r="T405" s="30">
        <v>7.5023</v>
      </c>
      <c r="U405" s="31">
        <v>561100</v>
      </c>
      <c r="V405" s="30">
        <v>82</v>
      </c>
      <c r="W405" s="30">
        <v>35</v>
      </c>
    </row>
    <row r="406" spans="14:23" ht="12.75" outlineLevel="2">
      <c r="N406" s="32">
        <v>38450</v>
      </c>
      <c r="O406" s="32">
        <v>38451</v>
      </c>
      <c r="P406" s="32">
        <v>38453</v>
      </c>
      <c r="Q406" s="37">
        <v>38443</v>
      </c>
      <c r="R406" s="33">
        <v>7.31</v>
      </c>
      <c r="S406" s="33">
        <v>7.2</v>
      </c>
      <c r="T406" s="33">
        <v>7.2628</v>
      </c>
      <c r="U406" s="34">
        <v>606900</v>
      </c>
      <c r="V406" s="33">
        <v>77</v>
      </c>
      <c r="W406" s="33">
        <v>29</v>
      </c>
    </row>
    <row r="407" spans="14:23" ht="12.75" outlineLevel="2">
      <c r="N407" s="29">
        <v>38453</v>
      </c>
      <c r="O407" s="29">
        <v>38454</v>
      </c>
      <c r="P407" s="29">
        <v>38454</v>
      </c>
      <c r="Q407" s="37">
        <v>38443</v>
      </c>
      <c r="R407" s="30">
        <v>7.28</v>
      </c>
      <c r="S407" s="30">
        <v>7.085</v>
      </c>
      <c r="T407" s="30">
        <v>7.1652</v>
      </c>
      <c r="U407" s="31">
        <v>371300</v>
      </c>
      <c r="V407" s="30">
        <v>58</v>
      </c>
      <c r="W407" s="30">
        <v>33</v>
      </c>
    </row>
    <row r="408" spans="14:23" ht="12.75" outlineLevel="2">
      <c r="N408" s="32">
        <v>38454</v>
      </c>
      <c r="O408" s="32">
        <v>38455</v>
      </c>
      <c r="P408" s="32">
        <v>38455</v>
      </c>
      <c r="Q408" s="37">
        <v>38443</v>
      </c>
      <c r="R408" s="33">
        <v>7.375</v>
      </c>
      <c r="S408" s="33">
        <v>7.25</v>
      </c>
      <c r="T408" s="33">
        <v>7.3409</v>
      </c>
      <c r="U408" s="34">
        <v>377900</v>
      </c>
      <c r="V408" s="33">
        <v>63</v>
      </c>
      <c r="W408" s="33">
        <v>32</v>
      </c>
    </row>
    <row r="409" spans="14:23" ht="12.75" outlineLevel="2">
      <c r="N409" s="29">
        <v>38455</v>
      </c>
      <c r="O409" s="29">
        <v>38456</v>
      </c>
      <c r="P409" s="29">
        <v>38456</v>
      </c>
      <c r="Q409" s="37">
        <v>38443</v>
      </c>
      <c r="R409" s="30">
        <v>7.1</v>
      </c>
      <c r="S409" s="30">
        <v>7.04</v>
      </c>
      <c r="T409" s="30">
        <v>7.0708</v>
      </c>
      <c r="U409" s="31">
        <v>413200</v>
      </c>
      <c r="V409" s="30">
        <v>65</v>
      </c>
      <c r="W409" s="30">
        <v>34</v>
      </c>
    </row>
    <row r="410" spans="14:23" ht="12.75" outlineLevel="1">
      <c r="N410" s="32">
        <v>38456</v>
      </c>
      <c r="O410" s="32">
        <v>38457</v>
      </c>
      <c r="P410" s="32">
        <v>38457</v>
      </c>
      <c r="Q410" s="37">
        <v>38443</v>
      </c>
      <c r="R410" s="33">
        <v>7.08</v>
      </c>
      <c r="S410" s="33">
        <v>6.94</v>
      </c>
      <c r="T410" s="33">
        <v>7.0223</v>
      </c>
      <c r="U410" s="34">
        <v>430500</v>
      </c>
      <c r="V410" s="33">
        <v>63</v>
      </c>
      <c r="W410" s="33">
        <v>31</v>
      </c>
    </row>
    <row r="411" spans="14:23" ht="12.75" outlineLevel="2">
      <c r="N411" s="29">
        <v>38457</v>
      </c>
      <c r="O411" s="29">
        <v>38458</v>
      </c>
      <c r="P411" s="29">
        <v>38460</v>
      </c>
      <c r="Q411" s="37">
        <v>38443</v>
      </c>
      <c r="R411" s="30">
        <v>7.01</v>
      </c>
      <c r="S411" s="30">
        <v>6.91</v>
      </c>
      <c r="T411" s="30">
        <v>6.9538</v>
      </c>
      <c r="U411" s="31">
        <v>391200</v>
      </c>
      <c r="V411" s="30">
        <v>59</v>
      </c>
      <c r="W411" s="30">
        <v>32</v>
      </c>
    </row>
    <row r="412" spans="14:23" ht="12.75" outlineLevel="2">
      <c r="N412" s="32">
        <v>38460</v>
      </c>
      <c r="O412" s="32">
        <v>38461</v>
      </c>
      <c r="P412" s="32">
        <v>38461</v>
      </c>
      <c r="Q412" s="37">
        <v>38443</v>
      </c>
      <c r="R412" s="33">
        <v>7.035</v>
      </c>
      <c r="S412" s="33">
        <v>6.91</v>
      </c>
      <c r="T412" s="33">
        <v>6.9511</v>
      </c>
      <c r="U412" s="34">
        <v>544100</v>
      </c>
      <c r="V412" s="33">
        <v>70</v>
      </c>
      <c r="W412" s="33">
        <v>31</v>
      </c>
    </row>
    <row r="413" spans="14:23" ht="12.75" outlineLevel="2">
      <c r="N413" s="29">
        <v>38461</v>
      </c>
      <c r="O413" s="29">
        <v>38462</v>
      </c>
      <c r="P413" s="29">
        <v>38462</v>
      </c>
      <c r="Q413" s="37">
        <v>38443</v>
      </c>
      <c r="R413" s="30">
        <v>7.04</v>
      </c>
      <c r="S413" s="30">
        <v>6.94</v>
      </c>
      <c r="T413" s="30">
        <v>7.0044</v>
      </c>
      <c r="U413" s="31">
        <v>371300</v>
      </c>
      <c r="V413" s="30">
        <v>55</v>
      </c>
      <c r="W413" s="30">
        <v>29</v>
      </c>
    </row>
    <row r="414" spans="14:23" ht="12.75" outlineLevel="2">
      <c r="N414" s="32">
        <v>38462</v>
      </c>
      <c r="O414" s="32">
        <v>38463</v>
      </c>
      <c r="P414" s="32">
        <v>38463</v>
      </c>
      <c r="Q414" s="37">
        <v>38443</v>
      </c>
      <c r="R414" s="33">
        <v>7.13</v>
      </c>
      <c r="S414" s="33">
        <v>7.05</v>
      </c>
      <c r="T414" s="33">
        <v>7.0972</v>
      </c>
      <c r="U414" s="34">
        <v>336200</v>
      </c>
      <c r="V414" s="33">
        <v>50</v>
      </c>
      <c r="W414" s="33">
        <v>29</v>
      </c>
    </row>
    <row r="415" spans="14:23" ht="12.75" outlineLevel="2">
      <c r="N415" s="29">
        <v>38463</v>
      </c>
      <c r="O415" s="29">
        <v>38464</v>
      </c>
      <c r="P415" s="29">
        <v>38464</v>
      </c>
      <c r="Q415" s="37">
        <v>38443</v>
      </c>
      <c r="R415" s="30">
        <v>6.97</v>
      </c>
      <c r="S415" s="30">
        <v>6.88</v>
      </c>
      <c r="T415" s="30">
        <v>6.9298</v>
      </c>
      <c r="U415" s="31">
        <v>415000</v>
      </c>
      <c r="V415" s="30">
        <v>55</v>
      </c>
      <c r="W415" s="30">
        <v>31</v>
      </c>
    </row>
    <row r="416" spans="14:23" ht="12.75" outlineLevel="2">
      <c r="N416" s="32">
        <v>38464</v>
      </c>
      <c r="O416" s="32">
        <v>38465</v>
      </c>
      <c r="P416" s="32">
        <v>38467</v>
      </c>
      <c r="Q416" s="37">
        <v>38443</v>
      </c>
      <c r="R416" s="33">
        <v>7.17</v>
      </c>
      <c r="S416" s="33">
        <v>7.03</v>
      </c>
      <c r="T416" s="33">
        <v>7.0555</v>
      </c>
      <c r="U416" s="34">
        <v>459800</v>
      </c>
      <c r="V416" s="33">
        <v>58</v>
      </c>
      <c r="W416" s="33">
        <v>28</v>
      </c>
    </row>
    <row r="417" spans="14:23" ht="12.75" outlineLevel="2">
      <c r="N417" s="29">
        <v>38467</v>
      </c>
      <c r="O417" s="29">
        <v>38468</v>
      </c>
      <c r="P417" s="29">
        <v>38468</v>
      </c>
      <c r="Q417" s="37">
        <v>38443</v>
      </c>
      <c r="R417" s="30">
        <v>7.29</v>
      </c>
      <c r="S417" s="30">
        <v>7.24</v>
      </c>
      <c r="T417" s="30">
        <v>7.267</v>
      </c>
      <c r="U417" s="31">
        <v>392200</v>
      </c>
      <c r="V417" s="30">
        <v>57</v>
      </c>
      <c r="W417" s="30">
        <v>34</v>
      </c>
    </row>
    <row r="418" spans="14:23" ht="12.75" outlineLevel="2">
      <c r="N418" s="32">
        <v>38468</v>
      </c>
      <c r="O418" s="32">
        <v>38469</v>
      </c>
      <c r="P418" s="32">
        <v>38469</v>
      </c>
      <c r="Q418" s="37">
        <v>38443</v>
      </c>
      <c r="R418" s="33">
        <v>7.12</v>
      </c>
      <c r="S418" s="33">
        <v>7.045</v>
      </c>
      <c r="T418" s="33">
        <v>7.0808</v>
      </c>
      <c r="U418" s="34">
        <v>435900</v>
      </c>
      <c r="V418" s="33">
        <v>66</v>
      </c>
      <c r="W418" s="33">
        <v>34</v>
      </c>
    </row>
    <row r="419" spans="14:23" ht="12.75" outlineLevel="2">
      <c r="N419" s="29">
        <v>38469</v>
      </c>
      <c r="O419" s="29">
        <v>38470</v>
      </c>
      <c r="P419" s="29">
        <v>38470</v>
      </c>
      <c r="Q419" s="37">
        <v>38443</v>
      </c>
      <c r="R419" s="30">
        <v>7.145</v>
      </c>
      <c r="S419" s="30">
        <v>6.945</v>
      </c>
      <c r="T419" s="30">
        <v>7.1041</v>
      </c>
      <c r="U419" s="31">
        <v>354400</v>
      </c>
      <c r="V419" s="30">
        <v>52</v>
      </c>
      <c r="W419" s="30">
        <v>29</v>
      </c>
    </row>
    <row r="420" spans="14:23" ht="12.75" outlineLevel="2">
      <c r="N420" s="32">
        <v>38470</v>
      </c>
      <c r="O420" s="32">
        <v>38471</v>
      </c>
      <c r="P420" s="32">
        <v>38472</v>
      </c>
      <c r="Q420" s="37">
        <v>38443</v>
      </c>
      <c r="R420" s="33">
        <v>6.7</v>
      </c>
      <c r="S420" s="33">
        <v>6.61</v>
      </c>
      <c r="T420" s="33">
        <v>6.6596</v>
      </c>
      <c r="U420" s="34">
        <v>318700</v>
      </c>
      <c r="V420" s="33">
        <v>56</v>
      </c>
      <c r="W420" s="33">
        <v>29</v>
      </c>
    </row>
    <row r="421" spans="14:23" ht="18.75" outlineLevel="2">
      <c r="N421" s="32"/>
      <c r="O421" s="32"/>
      <c r="P421" s="32"/>
      <c r="Q421" s="38" t="s">
        <v>65</v>
      </c>
      <c r="R421" s="33"/>
      <c r="S421" s="33"/>
      <c r="T421" s="33">
        <f>SUBTOTAL(1,T400:T420)</f>
        <v>7.200442857142858</v>
      </c>
      <c r="U421" s="34"/>
      <c r="V421" s="33"/>
      <c r="W421" s="33"/>
    </row>
    <row r="422" spans="14:23" ht="12.75" outlineLevel="2">
      <c r="N422" s="29">
        <v>38471</v>
      </c>
      <c r="O422" s="29">
        <v>38473</v>
      </c>
      <c r="P422" s="29">
        <v>38474</v>
      </c>
      <c r="Q422" s="37">
        <v>38473</v>
      </c>
      <c r="R422" s="30">
        <v>6.71</v>
      </c>
      <c r="S422" s="30">
        <v>6.58</v>
      </c>
      <c r="T422" s="30">
        <v>6.6381</v>
      </c>
      <c r="U422" s="31">
        <v>564400</v>
      </c>
      <c r="V422" s="30">
        <v>83</v>
      </c>
      <c r="W422" s="30">
        <v>35</v>
      </c>
    </row>
    <row r="423" spans="14:23" ht="12.75" outlineLevel="2">
      <c r="N423" s="32">
        <v>38474</v>
      </c>
      <c r="O423" s="32">
        <v>38475</v>
      </c>
      <c r="P423" s="32">
        <v>38475</v>
      </c>
      <c r="Q423" s="37">
        <v>38473</v>
      </c>
      <c r="R423" s="33">
        <v>6.58</v>
      </c>
      <c r="S423" s="33">
        <v>6.45</v>
      </c>
      <c r="T423" s="33">
        <v>6.4978</v>
      </c>
      <c r="U423" s="34">
        <v>364100</v>
      </c>
      <c r="V423" s="33">
        <v>56</v>
      </c>
      <c r="W423" s="33">
        <v>32</v>
      </c>
    </row>
    <row r="424" spans="14:23" ht="12.75" outlineLevel="2">
      <c r="N424" s="29">
        <v>38475</v>
      </c>
      <c r="O424" s="29">
        <v>38476</v>
      </c>
      <c r="P424" s="29">
        <v>38476</v>
      </c>
      <c r="Q424" s="37">
        <v>38473</v>
      </c>
      <c r="R424" s="30">
        <v>6.68</v>
      </c>
      <c r="S424" s="30">
        <v>6.59</v>
      </c>
      <c r="T424" s="30">
        <v>6.6138</v>
      </c>
      <c r="U424" s="31">
        <v>399700</v>
      </c>
      <c r="V424" s="30">
        <v>60</v>
      </c>
      <c r="W424" s="30">
        <v>31</v>
      </c>
    </row>
    <row r="425" spans="14:23" ht="12.75" outlineLevel="2">
      <c r="N425" s="32">
        <v>38476</v>
      </c>
      <c r="O425" s="32">
        <v>38477</v>
      </c>
      <c r="P425" s="32">
        <v>38477</v>
      </c>
      <c r="Q425" s="37">
        <v>38473</v>
      </c>
      <c r="R425" s="33">
        <v>6.55</v>
      </c>
      <c r="S425" s="33">
        <v>6.44</v>
      </c>
      <c r="T425" s="33">
        <v>6.4856</v>
      </c>
      <c r="U425" s="34">
        <v>494600</v>
      </c>
      <c r="V425" s="33">
        <v>74</v>
      </c>
      <c r="W425" s="33">
        <v>33</v>
      </c>
    </row>
    <row r="426" spans="14:23" ht="12.75" outlineLevel="2">
      <c r="N426" s="29">
        <v>38477</v>
      </c>
      <c r="O426" s="29">
        <v>38478</v>
      </c>
      <c r="P426" s="29">
        <v>38478</v>
      </c>
      <c r="Q426" s="37">
        <v>38473</v>
      </c>
      <c r="R426" s="30">
        <v>6.7</v>
      </c>
      <c r="S426" s="30">
        <v>6.58</v>
      </c>
      <c r="T426" s="30">
        <v>6.6512</v>
      </c>
      <c r="U426" s="31">
        <v>427600</v>
      </c>
      <c r="V426" s="30">
        <v>60</v>
      </c>
      <c r="W426" s="30">
        <v>30</v>
      </c>
    </row>
    <row r="427" spans="14:23" ht="12.75" outlineLevel="2">
      <c r="N427" s="32">
        <v>38478</v>
      </c>
      <c r="O427" s="32">
        <v>38479</v>
      </c>
      <c r="P427" s="32">
        <v>38481</v>
      </c>
      <c r="Q427" s="37">
        <v>38473</v>
      </c>
      <c r="R427" s="33">
        <v>6.7</v>
      </c>
      <c r="S427" s="33">
        <v>6.62</v>
      </c>
      <c r="T427" s="33">
        <v>6.665</v>
      </c>
      <c r="U427" s="34">
        <v>370100</v>
      </c>
      <c r="V427" s="33">
        <v>52</v>
      </c>
      <c r="W427" s="33">
        <v>32</v>
      </c>
    </row>
    <row r="428" spans="14:23" ht="12.75" outlineLevel="2">
      <c r="N428" s="29">
        <v>38481</v>
      </c>
      <c r="O428" s="29">
        <v>38482</v>
      </c>
      <c r="P428" s="29">
        <v>38482</v>
      </c>
      <c r="Q428" s="37">
        <v>38473</v>
      </c>
      <c r="R428" s="30">
        <v>6.59</v>
      </c>
      <c r="S428" s="30">
        <v>6.53</v>
      </c>
      <c r="T428" s="30">
        <v>6.5581</v>
      </c>
      <c r="U428" s="31">
        <v>459000</v>
      </c>
      <c r="V428" s="30">
        <v>66</v>
      </c>
      <c r="W428" s="30">
        <v>35</v>
      </c>
    </row>
    <row r="429" spans="14:23" ht="12.75" outlineLevel="2">
      <c r="N429" s="32">
        <v>38482</v>
      </c>
      <c r="O429" s="32">
        <v>38483</v>
      </c>
      <c r="P429" s="32">
        <v>38483</v>
      </c>
      <c r="Q429" s="37">
        <v>38473</v>
      </c>
      <c r="R429" s="33">
        <v>6.7425</v>
      </c>
      <c r="S429" s="33">
        <v>6.63</v>
      </c>
      <c r="T429" s="33">
        <v>6.6741</v>
      </c>
      <c r="U429" s="34">
        <v>607100</v>
      </c>
      <c r="V429" s="33">
        <v>86</v>
      </c>
      <c r="W429" s="33">
        <v>34</v>
      </c>
    </row>
    <row r="430" spans="14:23" ht="12.75" outlineLevel="2">
      <c r="N430" s="29">
        <v>38483</v>
      </c>
      <c r="O430" s="29">
        <v>38484</v>
      </c>
      <c r="P430" s="29">
        <v>38484</v>
      </c>
      <c r="Q430" s="37">
        <v>38473</v>
      </c>
      <c r="R430" s="30">
        <v>6.7</v>
      </c>
      <c r="S430" s="30">
        <v>6.585</v>
      </c>
      <c r="T430" s="30">
        <v>6.6326</v>
      </c>
      <c r="U430" s="31">
        <v>582100</v>
      </c>
      <c r="V430" s="30">
        <v>72</v>
      </c>
      <c r="W430" s="30">
        <v>31</v>
      </c>
    </row>
    <row r="431" spans="14:23" ht="12.75" outlineLevel="2">
      <c r="N431" s="32">
        <v>38484</v>
      </c>
      <c r="O431" s="32">
        <v>38485</v>
      </c>
      <c r="P431" s="32">
        <v>38485</v>
      </c>
      <c r="Q431" s="37">
        <v>38473</v>
      </c>
      <c r="R431" s="33">
        <v>6.645</v>
      </c>
      <c r="S431" s="33">
        <v>6.54</v>
      </c>
      <c r="T431" s="33">
        <v>6.6249</v>
      </c>
      <c r="U431" s="34">
        <v>563900</v>
      </c>
      <c r="V431" s="33">
        <v>74</v>
      </c>
      <c r="W431" s="33">
        <v>35</v>
      </c>
    </row>
    <row r="432" spans="14:23" ht="12.75" outlineLevel="2">
      <c r="N432" s="29">
        <v>38485</v>
      </c>
      <c r="O432" s="29">
        <v>38486</v>
      </c>
      <c r="P432" s="29">
        <v>38488</v>
      </c>
      <c r="Q432" s="37">
        <v>38473</v>
      </c>
      <c r="R432" s="30">
        <v>6.4925</v>
      </c>
      <c r="S432" s="30">
        <v>6.455</v>
      </c>
      <c r="T432" s="30">
        <v>6.4683</v>
      </c>
      <c r="U432" s="31">
        <v>304400</v>
      </c>
      <c r="V432" s="30">
        <v>40</v>
      </c>
      <c r="W432" s="30">
        <v>25</v>
      </c>
    </row>
    <row r="433" spans="14:23" ht="12.75" outlineLevel="1">
      <c r="N433" s="32">
        <v>38488</v>
      </c>
      <c r="O433" s="32">
        <v>38489</v>
      </c>
      <c r="P433" s="32">
        <v>38489</v>
      </c>
      <c r="Q433" s="37">
        <v>38473</v>
      </c>
      <c r="R433" s="33">
        <v>6.49</v>
      </c>
      <c r="S433" s="33">
        <v>6.395</v>
      </c>
      <c r="T433" s="33">
        <v>6.4514</v>
      </c>
      <c r="U433" s="34">
        <v>356500</v>
      </c>
      <c r="V433" s="33">
        <v>49</v>
      </c>
      <c r="W433" s="33">
        <v>28</v>
      </c>
    </row>
    <row r="434" spans="14:23" ht="12.75" outlineLevel="2">
      <c r="N434" s="29">
        <v>38489</v>
      </c>
      <c r="O434" s="29">
        <v>38490</v>
      </c>
      <c r="P434" s="29">
        <v>38490</v>
      </c>
      <c r="Q434" s="37">
        <v>38473</v>
      </c>
      <c r="R434" s="30">
        <v>6.49</v>
      </c>
      <c r="S434" s="30">
        <v>6.395</v>
      </c>
      <c r="T434" s="30">
        <v>6.4095</v>
      </c>
      <c r="U434" s="31">
        <v>434800</v>
      </c>
      <c r="V434" s="30">
        <v>55</v>
      </c>
      <c r="W434" s="30">
        <v>33</v>
      </c>
    </row>
    <row r="435" spans="14:23" ht="12.75" outlineLevel="2">
      <c r="N435" s="32">
        <v>38490</v>
      </c>
      <c r="O435" s="32">
        <v>38491</v>
      </c>
      <c r="P435" s="32">
        <v>38491</v>
      </c>
      <c r="Q435" s="37">
        <v>38473</v>
      </c>
      <c r="R435" s="33">
        <v>6.545</v>
      </c>
      <c r="S435" s="33">
        <v>6.45</v>
      </c>
      <c r="T435" s="33">
        <v>6.4994</v>
      </c>
      <c r="U435" s="34">
        <v>563800</v>
      </c>
      <c r="V435" s="33">
        <v>74</v>
      </c>
      <c r="W435" s="33">
        <v>33</v>
      </c>
    </row>
    <row r="436" spans="14:23" ht="12.75" outlineLevel="2">
      <c r="N436" s="29">
        <v>38491</v>
      </c>
      <c r="O436" s="29">
        <v>38492</v>
      </c>
      <c r="P436" s="29">
        <v>38492</v>
      </c>
      <c r="Q436" s="37">
        <v>38473</v>
      </c>
      <c r="R436" s="30">
        <v>6.41</v>
      </c>
      <c r="S436" s="30">
        <v>6.37</v>
      </c>
      <c r="T436" s="30">
        <v>6.3883</v>
      </c>
      <c r="U436" s="31">
        <v>483700</v>
      </c>
      <c r="V436" s="30">
        <v>61</v>
      </c>
      <c r="W436" s="30">
        <v>27</v>
      </c>
    </row>
    <row r="437" spans="14:23" ht="12.75" outlineLevel="2">
      <c r="N437" s="32">
        <v>38492</v>
      </c>
      <c r="O437" s="32">
        <v>38493</v>
      </c>
      <c r="P437" s="32">
        <v>38495</v>
      </c>
      <c r="Q437" s="37">
        <v>38473</v>
      </c>
      <c r="R437" s="33">
        <v>6.385</v>
      </c>
      <c r="S437" s="33">
        <v>6.3</v>
      </c>
      <c r="T437" s="33">
        <v>6.3616</v>
      </c>
      <c r="U437" s="34">
        <v>410000</v>
      </c>
      <c r="V437" s="33">
        <v>49</v>
      </c>
      <c r="W437" s="33">
        <v>26</v>
      </c>
    </row>
    <row r="438" spans="14:23" ht="12.75" outlineLevel="2">
      <c r="N438" s="29">
        <v>38495</v>
      </c>
      <c r="O438" s="29">
        <v>38496</v>
      </c>
      <c r="P438" s="29">
        <v>38496</v>
      </c>
      <c r="Q438" s="37">
        <v>38473</v>
      </c>
      <c r="R438" s="30">
        <v>6.48</v>
      </c>
      <c r="S438" s="30">
        <v>6.26</v>
      </c>
      <c r="T438" s="30">
        <v>6.3278</v>
      </c>
      <c r="U438" s="31">
        <v>504600</v>
      </c>
      <c r="V438" s="30">
        <v>79</v>
      </c>
      <c r="W438" s="30">
        <v>31</v>
      </c>
    </row>
    <row r="439" spans="14:23" ht="12.75" outlineLevel="2">
      <c r="N439" s="32">
        <v>38496</v>
      </c>
      <c r="O439" s="32">
        <v>38497</v>
      </c>
      <c r="P439" s="32">
        <v>38497</v>
      </c>
      <c r="Q439" s="37">
        <v>38473</v>
      </c>
      <c r="R439" s="33">
        <v>6.48</v>
      </c>
      <c r="S439" s="33">
        <v>6.4</v>
      </c>
      <c r="T439" s="33">
        <v>6.4486</v>
      </c>
      <c r="U439" s="34">
        <v>550900</v>
      </c>
      <c r="V439" s="33">
        <v>64</v>
      </c>
      <c r="W439" s="33">
        <v>29</v>
      </c>
    </row>
    <row r="440" spans="14:23" ht="12.75" outlineLevel="2">
      <c r="N440" s="29">
        <v>38497</v>
      </c>
      <c r="O440" s="29">
        <v>38498</v>
      </c>
      <c r="P440" s="29">
        <v>38498</v>
      </c>
      <c r="Q440" s="37">
        <v>38473</v>
      </c>
      <c r="R440" s="30">
        <v>6.4</v>
      </c>
      <c r="S440" s="30">
        <v>6.3</v>
      </c>
      <c r="T440" s="30">
        <v>6.3308</v>
      </c>
      <c r="U440" s="31">
        <v>400700</v>
      </c>
      <c r="V440" s="30">
        <v>51</v>
      </c>
      <c r="W440" s="30">
        <v>26</v>
      </c>
    </row>
    <row r="441" spans="14:23" ht="12.75" outlineLevel="2">
      <c r="N441" s="32">
        <v>38498</v>
      </c>
      <c r="O441" s="32">
        <v>38499</v>
      </c>
      <c r="P441" s="32">
        <v>38499</v>
      </c>
      <c r="Q441" s="37">
        <v>38473</v>
      </c>
      <c r="R441" s="33">
        <v>6.335</v>
      </c>
      <c r="S441" s="33">
        <v>6.265</v>
      </c>
      <c r="T441" s="33">
        <v>6.3</v>
      </c>
      <c r="U441" s="34">
        <v>442100</v>
      </c>
      <c r="V441" s="33">
        <v>58</v>
      </c>
      <c r="W441" s="33">
        <v>25</v>
      </c>
    </row>
    <row r="442" spans="14:23" ht="12.75" outlineLevel="2">
      <c r="N442" s="29">
        <v>38499</v>
      </c>
      <c r="O442" s="29">
        <v>38500</v>
      </c>
      <c r="P442" s="29">
        <v>38503</v>
      </c>
      <c r="Q442" s="37">
        <v>38473</v>
      </c>
      <c r="R442" s="30">
        <v>6.3</v>
      </c>
      <c r="S442" s="30">
        <v>6.175</v>
      </c>
      <c r="T442" s="30">
        <v>6.2212</v>
      </c>
      <c r="U442" s="31">
        <v>415300</v>
      </c>
      <c r="V442" s="30">
        <v>68</v>
      </c>
      <c r="W442" s="30">
        <v>30</v>
      </c>
    </row>
    <row r="443" spans="14:23" ht="18.75" outlineLevel="2">
      <c r="N443" s="29"/>
      <c r="O443" s="29"/>
      <c r="P443" s="29"/>
      <c r="Q443" s="38" t="s">
        <v>66</v>
      </c>
      <c r="R443" s="30"/>
      <c r="S443" s="30"/>
      <c r="T443" s="30">
        <f>SUBTOTAL(1,T422:T442)</f>
        <v>6.488004761904762</v>
      </c>
      <c r="U443" s="31"/>
      <c r="V443" s="30"/>
      <c r="W443" s="30"/>
    </row>
    <row r="444" spans="14:23" ht="12.75" outlineLevel="2">
      <c r="N444" s="32">
        <v>38503</v>
      </c>
      <c r="O444" s="32">
        <v>38504</v>
      </c>
      <c r="P444" s="32">
        <v>38504</v>
      </c>
      <c r="Q444" s="37">
        <v>38504</v>
      </c>
      <c r="R444" s="33">
        <v>6.36</v>
      </c>
      <c r="S444" s="33">
        <v>6.22</v>
      </c>
      <c r="T444" s="33">
        <v>6.3055</v>
      </c>
      <c r="U444" s="34">
        <v>621800</v>
      </c>
      <c r="V444" s="33">
        <v>74</v>
      </c>
      <c r="W444" s="33">
        <v>32</v>
      </c>
    </row>
    <row r="445" spans="14:23" ht="12.75" outlineLevel="2">
      <c r="N445" s="29">
        <v>38504</v>
      </c>
      <c r="O445" s="29">
        <v>38505</v>
      </c>
      <c r="P445" s="29">
        <v>38505</v>
      </c>
      <c r="Q445" s="37">
        <v>38504</v>
      </c>
      <c r="R445" s="30">
        <v>6.41</v>
      </c>
      <c r="S445" s="30">
        <v>6.315</v>
      </c>
      <c r="T445" s="30">
        <v>6.3566</v>
      </c>
      <c r="U445" s="31">
        <v>606000</v>
      </c>
      <c r="V445" s="30">
        <v>76</v>
      </c>
      <c r="W445" s="30">
        <v>32</v>
      </c>
    </row>
    <row r="446" spans="14:23" ht="12.75" outlineLevel="2">
      <c r="N446" s="32">
        <v>38505</v>
      </c>
      <c r="O446" s="32">
        <v>38506</v>
      </c>
      <c r="P446" s="32">
        <v>38506</v>
      </c>
      <c r="Q446" s="37">
        <v>38504</v>
      </c>
      <c r="R446" s="33">
        <v>6.71</v>
      </c>
      <c r="S446" s="33">
        <v>6.475</v>
      </c>
      <c r="T446" s="33">
        <v>6.6349</v>
      </c>
      <c r="U446" s="34">
        <v>1008000</v>
      </c>
      <c r="V446" s="33">
        <v>127</v>
      </c>
      <c r="W446" s="33">
        <v>34</v>
      </c>
    </row>
    <row r="447" spans="14:23" ht="12.75" outlineLevel="2">
      <c r="N447" s="29">
        <v>38506</v>
      </c>
      <c r="O447" s="29">
        <v>38507</v>
      </c>
      <c r="P447" s="29">
        <v>38509</v>
      </c>
      <c r="Q447" s="37">
        <v>38504</v>
      </c>
      <c r="R447" s="30">
        <v>6.825</v>
      </c>
      <c r="S447" s="30">
        <v>6.5575</v>
      </c>
      <c r="T447" s="30">
        <v>6.6486</v>
      </c>
      <c r="U447" s="31">
        <v>730000</v>
      </c>
      <c r="V447" s="30">
        <v>104</v>
      </c>
      <c r="W447" s="30">
        <v>36</v>
      </c>
    </row>
    <row r="448" spans="14:23" ht="12.75" outlineLevel="2">
      <c r="N448" s="32">
        <v>38509</v>
      </c>
      <c r="O448" s="32">
        <v>38510</v>
      </c>
      <c r="P448" s="32">
        <v>38510</v>
      </c>
      <c r="Q448" s="37">
        <v>38504</v>
      </c>
      <c r="R448" s="33">
        <v>7.135</v>
      </c>
      <c r="S448" s="33">
        <v>6.94</v>
      </c>
      <c r="T448" s="33">
        <v>7.0537</v>
      </c>
      <c r="U448" s="34">
        <v>906800</v>
      </c>
      <c r="V448" s="33">
        <v>126</v>
      </c>
      <c r="W448" s="33">
        <v>32</v>
      </c>
    </row>
    <row r="449" spans="14:23" ht="12.75" outlineLevel="2">
      <c r="N449" s="29">
        <v>38510</v>
      </c>
      <c r="O449" s="29">
        <v>38511</v>
      </c>
      <c r="P449" s="29">
        <v>38511</v>
      </c>
      <c r="Q449" s="37">
        <v>38504</v>
      </c>
      <c r="R449" s="30">
        <v>7.2</v>
      </c>
      <c r="S449" s="30">
        <v>7.08</v>
      </c>
      <c r="T449" s="30">
        <v>7.1299</v>
      </c>
      <c r="U449" s="31">
        <v>632200</v>
      </c>
      <c r="V449" s="30">
        <v>88</v>
      </c>
      <c r="W449" s="30">
        <v>32</v>
      </c>
    </row>
    <row r="450" spans="14:23" ht="12.75" outlineLevel="2">
      <c r="N450" s="32">
        <v>38511</v>
      </c>
      <c r="O450" s="32">
        <v>38512</v>
      </c>
      <c r="P450" s="32">
        <v>38512</v>
      </c>
      <c r="Q450" s="37">
        <v>38504</v>
      </c>
      <c r="R450" s="33">
        <v>7.4</v>
      </c>
      <c r="S450" s="33">
        <v>7.165</v>
      </c>
      <c r="T450" s="33">
        <v>7.2232</v>
      </c>
      <c r="U450" s="34">
        <v>764400</v>
      </c>
      <c r="V450" s="33">
        <v>95</v>
      </c>
      <c r="W450" s="33">
        <v>35</v>
      </c>
    </row>
    <row r="451" spans="14:23" ht="12.75" outlineLevel="2">
      <c r="N451" s="29">
        <v>38512</v>
      </c>
      <c r="O451" s="29">
        <v>38513</v>
      </c>
      <c r="P451" s="29">
        <v>38513</v>
      </c>
      <c r="Q451" s="37">
        <v>38504</v>
      </c>
      <c r="R451" s="30">
        <v>7.08</v>
      </c>
      <c r="S451" s="30">
        <v>6.99</v>
      </c>
      <c r="T451" s="30">
        <v>7.0523</v>
      </c>
      <c r="U451" s="31">
        <v>942800</v>
      </c>
      <c r="V451" s="30">
        <v>103</v>
      </c>
      <c r="W451" s="30">
        <v>32</v>
      </c>
    </row>
    <row r="452" spans="14:23" ht="12.75" outlineLevel="2">
      <c r="N452" s="32">
        <v>38513</v>
      </c>
      <c r="O452" s="32">
        <v>38514</v>
      </c>
      <c r="P452" s="32">
        <v>38516</v>
      </c>
      <c r="Q452" s="37">
        <v>38504</v>
      </c>
      <c r="R452" s="33">
        <v>7.15</v>
      </c>
      <c r="S452" s="33">
        <v>7</v>
      </c>
      <c r="T452" s="33">
        <v>7.0866</v>
      </c>
      <c r="U452" s="34">
        <v>467300</v>
      </c>
      <c r="V452" s="33">
        <v>67</v>
      </c>
      <c r="W452" s="33">
        <v>29</v>
      </c>
    </row>
    <row r="453" spans="14:23" ht="12.75" outlineLevel="2">
      <c r="N453" s="29">
        <v>38516</v>
      </c>
      <c r="O453" s="29">
        <v>38517</v>
      </c>
      <c r="P453" s="29">
        <v>38517</v>
      </c>
      <c r="Q453" s="37">
        <v>38504</v>
      </c>
      <c r="R453" s="30">
        <v>7.175</v>
      </c>
      <c r="S453" s="30">
        <v>7.005</v>
      </c>
      <c r="T453" s="30">
        <v>7.0828</v>
      </c>
      <c r="U453" s="31">
        <v>632700</v>
      </c>
      <c r="V453" s="30">
        <v>83</v>
      </c>
      <c r="W453" s="30">
        <v>33</v>
      </c>
    </row>
    <row r="454" spans="14:23" ht="12.75" outlineLevel="1">
      <c r="N454" s="32">
        <v>38517</v>
      </c>
      <c r="O454" s="32">
        <v>38518</v>
      </c>
      <c r="P454" s="32">
        <v>38518</v>
      </c>
      <c r="Q454" s="37">
        <v>38504</v>
      </c>
      <c r="R454" s="33">
        <v>7.38</v>
      </c>
      <c r="S454" s="33">
        <v>7.265</v>
      </c>
      <c r="T454" s="33">
        <v>7.3195</v>
      </c>
      <c r="U454" s="34">
        <v>620800</v>
      </c>
      <c r="V454" s="33">
        <v>87</v>
      </c>
      <c r="W454" s="33">
        <v>34</v>
      </c>
    </row>
    <row r="455" spans="14:23" ht="12.75" outlineLevel="2">
      <c r="N455" s="29">
        <v>38518</v>
      </c>
      <c r="O455" s="29">
        <v>38519</v>
      </c>
      <c r="P455" s="29">
        <v>38519</v>
      </c>
      <c r="Q455" s="37">
        <v>38504</v>
      </c>
      <c r="R455" s="30">
        <v>7.5</v>
      </c>
      <c r="S455" s="30">
        <v>7.335</v>
      </c>
      <c r="T455" s="30">
        <v>7.3867</v>
      </c>
      <c r="U455" s="31">
        <v>479000</v>
      </c>
      <c r="V455" s="30">
        <v>70</v>
      </c>
      <c r="W455" s="30">
        <v>29</v>
      </c>
    </row>
    <row r="456" spans="14:23" ht="12.75" outlineLevel="2">
      <c r="N456" s="32">
        <v>38519</v>
      </c>
      <c r="O456" s="32">
        <v>38520</v>
      </c>
      <c r="P456" s="32">
        <v>38520</v>
      </c>
      <c r="Q456" s="37">
        <v>38504</v>
      </c>
      <c r="R456" s="33">
        <v>7.6</v>
      </c>
      <c r="S456" s="33">
        <v>7.375</v>
      </c>
      <c r="T456" s="33">
        <v>7.4122</v>
      </c>
      <c r="U456" s="34">
        <v>592200</v>
      </c>
      <c r="V456" s="33">
        <v>77</v>
      </c>
      <c r="W456" s="33">
        <v>30</v>
      </c>
    </row>
    <row r="457" spans="14:23" ht="12.75" outlineLevel="2">
      <c r="N457" s="29">
        <v>38520</v>
      </c>
      <c r="O457" s="29">
        <v>38521</v>
      </c>
      <c r="P457" s="29">
        <v>38523</v>
      </c>
      <c r="Q457" s="37">
        <v>38504</v>
      </c>
      <c r="R457" s="30">
        <v>7.66</v>
      </c>
      <c r="S457" s="30">
        <v>7.54</v>
      </c>
      <c r="T457" s="30">
        <v>7.6057</v>
      </c>
      <c r="U457" s="31">
        <v>632100</v>
      </c>
      <c r="V457" s="30">
        <v>79</v>
      </c>
      <c r="W457" s="30">
        <v>29</v>
      </c>
    </row>
    <row r="458" spans="14:23" ht="12.75" outlineLevel="2">
      <c r="N458" s="32">
        <v>38523</v>
      </c>
      <c r="O458" s="32">
        <v>38524</v>
      </c>
      <c r="P458" s="32">
        <v>38524</v>
      </c>
      <c r="Q458" s="37">
        <v>38504</v>
      </c>
      <c r="R458" s="33">
        <v>7.865</v>
      </c>
      <c r="S458" s="33">
        <v>7.4</v>
      </c>
      <c r="T458" s="33">
        <v>7.7961</v>
      </c>
      <c r="U458" s="34">
        <v>666600</v>
      </c>
      <c r="V458" s="33">
        <v>93</v>
      </c>
      <c r="W458" s="33">
        <v>29</v>
      </c>
    </row>
    <row r="459" spans="14:23" ht="12.75" outlineLevel="2">
      <c r="N459" s="29">
        <v>38524</v>
      </c>
      <c r="O459" s="29">
        <v>38525</v>
      </c>
      <c r="P459" s="29">
        <v>38525</v>
      </c>
      <c r="Q459" s="37">
        <v>38504</v>
      </c>
      <c r="R459" s="30">
        <v>7.57</v>
      </c>
      <c r="S459" s="30">
        <v>7.365</v>
      </c>
      <c r="T459" s="30">
        <v>7.4572</v>
      </c>
      <c r="U459" s="31">
        <v>458400</v>
      </c>
      <c r="V459" s="30">
        <v>61</v>
      </c>
      <c r="W459" s="30">
        <v>29</v>
      </c>
    </row>
    <row r="460" spans="14:23" ht="12.75" outlineLevel="2">
      <c r="N460" s="32">
        <v>38525</v>
      </c>
      <c r="O460" s="32">
        <v>38526</v>
      </c>
      <c r="P460" s="32">
        <v>38526</v>
      </c>
      <c r="Q460" s="37">
        <v>38504</v>
      </c>
      <c r="R460" s="33">
        <v>7.42</v>
      </c>
      <c r="S460" s="33">
        <v>7.32</v>
      </c>
      <c r="T460" s="33">
        <v>7.3929</v>
      </c>
      <c r="U460" s="34">
        <v>532700</v>
      </c>
      <c r="V460" s="33">
        <v>76</v>
      </c>
      <c r="W460" s="33">
        <v>31</v>
      </c>
    </row>
    <row r="461" spans="14:23" ht="12.75" outlineLevel="2">
      <c r="N461" s="29">
        <v>38526</v>
      </c>
      <c r="O461" s="29">
        <v>38527</v>
      </c>
      <c r="P461" s="29">
        <v>38527</v>
      </c>
      <c r="Q461" s="37">
        <v>38504</v>
      </c>
      <c r="R461" s="30">
        <v>7.555</v>
      </c>
      <c r="S461" s="30">
        <v>7.44</v>
      </c>
      <c r="T461" s="30">
        <v>7.5062</v>
      </c>
      <c r="U461" s="31">
        <v>378200</v>
      </c>
      <c r="V461" s="30">
        <v>56</v>
      </c>
      <c r="W461" s="30">
        <v>28</v>
      </c>
    </row>
    <row r="462" spans="14:23" ht="12.75" outlineLevel="2">
      <c r="N462" s="32">
        <v>38527</v>
      </c>
      <c r="O462" s="32">
        <v>38528</v>
      </c>
      <c r="P462" s="32">
        <v>38530</v>
      </c>
      <c r="Q462" s="37">
        <v>38504</v>
      </c>
      <c r="R462" s="33">
        <v>7.495</v>
      </c>
      <c r="S462" s="33">
        <v>7.34</v>
      </c>
      <c r="T462" s="33">
        <v>7.4495</v>
      </c>
      <c r="U462" s="34">
        <v>326500</v>
      </c>
      <c r="V462" s="33">
        <v>46</v>
      </c>
      <c r="W462" s="33">
        <v>30</v>
      </c>
    </row>
    <row r="463" spans="14:23" ht="12.75" outlineLevel="2">
      <c r="N463" s="29">
        <v>38530</v>
      </c>
      <c r="O463" s="29">
        <v>38531</v>
      </c>
      <c r="P463" s="29">
        <v>38531</v>
      </c>
      <c r="Q463" s="37">
        <v>38504</v>
      </c>
      <c r="R463" s="30">
        <v>7.33</v>
      </c>
      <c r="S463" s="30">
        <v>7.225</v>
      </c>
      <c r="T463" s="30">
        <v>7.2926</v>
      </c>
      <c r="U463" s="31">
        <v>416600</v>
      </c>
      <c r="V463" s="30">
        <v>50</v>
      </c>
      <c r="W463" s="30">
        <v>24</v>
      </c>
    </row>
    <row r="464" spans="14:23" ht="12.75" outlineLevel="2">
      <c r="N464" s="32">
        <v>38531</v>
      </c>
      <c r="O464" s="32">
        <v>38532</v>
      </c>
      <c r="P464" s="32">
        <v>38532</v>
      </c>
      <c r="Q464" s="37">
        <v>38504</v>
      </c>
      <c r="R464" s="33">
        <v>7.15</v>
      </c>
      <c r="S464" s="33">
        <v>6.995</v>
      </c>
      <c r="T464" s="33">
        <v>7.0442</v>
      </c>
      <c r="U464" s="34">
        <v>610700</v>
      </c>
      <c r="V464" s="33">
        <v>71</v>
      </c>
      <c r="W464" s="33">
        <v>30</v>
      </c>
    </row>
    <row r="465" spans="14:23" ht="12.75" outlineLevel="2">
      <c r="N465" s="29">
        <v>38532</v>
      </c>
      <c r="O465" s="29">
        <v>38533</v>
      </c>
      <c r="P465" s="29">
        <v>38533</v>
      </c>
      <c r="Q465" s="37">
        <v>38504</v>
      </c>
      <c r="R465" s="30">
        <v>7.195</v>
      </c>
      <c r="S465" s="30">
        <v>7.005</v>
      </c>
      <c r="T465" s="30">
        <v>7.079</v>
      </c>
      <c r="U465" s="31">
        <v>482100</v>
      </c>
      <c r="V465" s="30">
        <v>66</v>
      </c>
      <c r="W465" s="30">
        <v>31</v>
      </c>
    </row>
    <row r="466" spans="14:23" ht="18.75" outlineLevel="2">
      <c r="N466" s="29"/>
      <c r="O466" s="29"/>
      <c r="P466" s="29"/>
      <c r="Q466" s="38" t="s">
        <v>67</v>
      </c>
      <c r="R466" s="30"/>
      <c r="S466" s="30"/>
      <c r="T466" s="30">
        <f>SUBTOTAL(1,T444:T465)</f>
        <v>7.150722727272727</v>
      </c>
      <c r="U466" s="31"/>
      <c r="V466" s="30"/>
      <c r="W466" s="30"/>
    </row>
    <row r="467" spans="14:23" ht="12.75" outlineLevel="2">
      <c r="N467" s="32">
        <v>38533</v>
      </c>
      <c r="O467" s="32">
        <v>38534</v>
      </c>
      <c r="P467" s="32">
        <v>38534</v>
      </c>
      <c r="Q467" s="37">
        <v>38534</v>
      </c>
      <c r="R467" s="33">
        <v>7.08</v>
      </c>
      <c r="S467" s="33">
        <v>6.97</v>
      </c>
      <c r="T467" s="33">
        <v>7.0153</v>
      </c>
      <c r="U467" s="34">
        <v>924700</v>
      </c>
      <c r="V467" s="33">
        <v>94</v>
      </c>
      <c r="W467" s="33">
        <v>26</v>
      </c>
    </row>
    <row r="468" spans="14:23" ht="12.75" outlineLevel="2">
      <c r="N468" s="29">
        <v>38534</v>
      </c>
      <c r="O468" s="29">
        <v>38535</v>
      </c>
      <c r="P468" s="29">
        <v>38538</v>
      </c>
      <c r="Q468" s="37">
        <v>38534</v>
      </c>
      <c r="R468" s="30">
        <v>7.14</v>
      </c>
      <c r="S468" s="30">
        <v>6.95</v>
      </c>
      <c r="T468" s="30">
        <v>7.0115</v>
      </c>
      <c r="U468" s="31">
        <v>625500</v>
      </c>
      <c r="V468" s="30">
        <v>83</v>
      </c>
      <c r="W468" s="30">
        <v>31</v>
      </c>
    </row>
    <row r="469" spans="14:23" ht="12.75" outlineLevel="2">
      <c r="N469" s="32">
        <v>38538</v>
      </c>
      <c r="O469" s="32">
        <v>38539</v>
      </c>
      <c r="P469" s="32">
        <v>38539</v>
      </c>
      <c r="Q469" s="37">
        <v>38534</v>
      </c>
      <c r="R469" s="33">
        <v>7.41</v>
      </c>
      <c r="S469" s="33">
        <v>7.34</v>
      </c>
      <c r="T469" s="33">
        <v>7.3803</v>
      </c>
      <c r="U469" s="34">
        <v>580700</v>
      </c>
      <c r="V469" s="33">
        <v>70</v>
      </c>
      <c r="W469" s="33">
        <v>29</v>
      </c>
    </row>
    <row r="470" spans="14:23" ht="12.75" outlineLevel="2">
      <c r="N470" s="29">
        <v>38539</v>
      </c>
      <c r="O470" s="29">
        <v>38540</v>
      </c>
      <c r="P470" s="29">
        <v>38540</v>
      </c>
      <c r="Q470" s="37">
        <v>38534</v>
      </c>
      <c r="R470" s="30">
        <v>7.75</v>
      </c>
      <c r="S470" s="30">
        <v>7.5525</v>
      </c>
      <c r="T470" s="30">
        <v>7.6901</v>
      </c>
      <c r="U470" s="31">
        <v>509100</v>
      </c>
      <c r="V470" s="30">
        <v>62</v>
      </c>
      <c r="W470" s="30">
        <v>31</v>
      </c>
    </row>
    <row r="471" spans="14:23" ht="12.75" outlineLevel="2">
      <c r="N471" s="32">
        <v>38540</v>
      </c>
      <c r="O471" s="32">
        <v>38541</v>
      </c>
      <c r="P471" s="32">
        <v>38541</v>
      </c>
      <c r="Q471" s="37">
        <v>38534</v>
      </c>
      <c r="R471" s="33">
        <v>7.69</v>
      </c>
      <c r="S471" s="33">
        <v>7.59</v>
      </c>
      <c r="T471" s="33">
        <v>7.6229</v>
      </c>
      <c r="U471" s="34">
        <v>554300</v>
      </c>
      <c r="V471" s="33">
        <v>63</v>
      </c>
      <c r="W471" s="33">
        <v>31</v>
      </c>
    </row>
    <row r="472" spans="14:23" ht="12.75" outlineLevel="2">
      <c r="N472" s="29">
        <v>38541</v>
      </c>
      <c r="O472" s="29">
        <v>38542</v>
      </c>
      <c r="P472" s="29">
        <v>38544</v>
      </c>
      <c r="Q472" s="37">
        <v>38534</v>
      </c>
      <c r="R472" s="30">
        <v>8.05</v>
      </c>
      <c r="S472" s="30">
        <v>7.63</v>
      </c>
      <c r="T472" s="30">
        <v>7.8644</v>
      </c>
      <c r="U472" s="31">
        <v>562200</v>
      </c>
      <c r="V472" s="30">
        <v>60</v>
      </c>
      <c r="W472" s="30">
        <v>30</v>
      </c>
    </row>
    <row r="473" spans="14:23" ht="12.75" outlineLevel="2">
      <c r="N473" s="32">
        <v>38544</v>
      </c>
      <c r="O473" s="32">
        <v>38545</v>
      </c>
      <c r="P473" s="32">
        <v>38545</v>
      </c>
      <c r="Q473" s="37">
        <v>38534</v>
      </c>
      <c r="R473" s="33">
        <v>7.5</v>
      </c>
      <c r="S473" s="33">
        <v>7.32</v>
      </c>
      <c r="T473" s="33">
        <v>7.3525</v>
      </c>
      <c r="U473" s="34">
        <v>426900</v>
      </c>
      <c r="V473" s="33">
        <v>49</v>
      </c>
      <c r="W473" s="33">
        <v>29</v>
      </c>
    </row>
    <row r="474" spans="14:23" ht="12.75" outlineLevel="2">
      <c r="N474" s="29">
        <v>38545</v>
      </c>
      <c r="O474" s="29">
        <v>38546</v>
      </c>
      <c r="P474" s="29">
        <v>38546</v>
      </c>
      <c r="Q474" s="37">
        <v>38534</v>
      </c>
      <c r="R474" s="30">
        <v>7.96</v>
      </c>
      <c r="S474" s="30">
        <v>7.72</v>
      </c>
      <c r="T474" s="30">
        <v>7.7926</v>
      </c>
      <c r="U474" s="31">
        <v>501800</v>
      </c>
      <c r="V474" s="30">
        <v>70</v>
      </c>
      <c r="W474" s="30">
        <v>30</v>
      </c>
    </row>
    <row r="475" spans="14:23" ht="12.75" outlineLevel="2">
      <c r="N475" s="32">
        <v>38546</v>
      </c>
      <c r="O475" s="32">
        <v>38547</v>
      </c>
      <c r="P475" s="32">
        <v>38547</v>
      </c>
      <c r="Q475" s="37">
        <v>38534</v>
      </c>
      <c r="R475" s="33">
        <v>7.86</v>
      </c>
      <c r="S475" s="33">
        <v>7.715</v>
      </c>
      <c r="T475" s="33">
        <v>7.7758</v>
      </c>
      <c r="U475" s="34">
        <v>688000</v>
      </c>
      <c r="V475" s="33">
        <v>80</v>
      </c>
      <c r="W475" s="33">
        <v>25</v>
      </c>
    </row>
    <row r="476" spans="14:23" ht="12.75" outlineLevel="2">
      <c r="N476" s="29">
        <v>38547</v>
      </c>
      <c r="O476" s="29">
        <v>38548</v>
      </c>
      <c r="P476" s="29">
        <v>38548</v>
      </c>
      <c r="Q476" s="37">
        <v>38534</v>
      </c>
      <c r="R476" s="30">
        <v>8.05</v>
      </c>
      <c r="S476" s="30">
        <v>7.87</v>
      </c>
      <c r="T476" s="30">
        <v>7.9915</v>
      </c>
      <c r="U476" s="31">
        <v>597000</v>
      </c>
      <c r="V476" s="30">
        <v>65</v>
      </c>
      <c r="W476" s="30">
        <v>31</v>
      </c>
    </row>
    <row r="477" spans="14:23" ht="12.75" outlineLevel="1">
      <c r="N477" s="32">
        <v>38548</v>
      </c>
      <c r="O477" s="32">
        <v>38549</v>
      </c>
      <c r="P477" s="32">
        <v>38551</v>
      </c>
      <c r="Q477" s="37">
        <v>38534</v>
      </c>
      <c r="R477" s="33">
        <v>8.11</v>
      </c>
      <c r="S477" s="33">
        <v>7.93</v>
      </c>
      <c r="T477" s="33">
        <v>8.0186</v>
      </c>
      <c r="U477" s="34">
        <v>502100</v>
      </c>
      <c r="V477" s="33">
        <v>71</v>
      </c>
      <c r="W477" s="33">
        <v>26</v>
      </c>
    </row>
    <row r="478" spans="14:23" ht="12.75" outlineLevel="2">
      <c r="N478" s="29">
        <v>38551</v>
      </c>
      <c r="O478" s="29">
        <v>38552</v>
      </c>
      <c r="P478" s="29">
        <v>38552</v>
      </c>
      <c r="Q478" s="37">
        <v>38534</v>
      </c>
      <c r="R478" s="30">
        <v>7.845</v>
      </c>
      <c r="S478" s="30">
        <v>7.7</v>
      </c>
      <c r="T478" s="30">
        <v>7.7667</v>
      </c>
      <c r="U478" s="31">
        <v>735000</v>
      </c>
      <c r="V478" s="30">
        <v>83</v>
      </c>
      <c r="W478" s="30">
        <v>31</v>
      </c>
    </row>
    <row r="479" spans="14:23" ht="12.75" outlineLevel="2">
      <c r="N479" s="32">
        <v>38552</v>
      </c>
      <c r="O479" s="32">
        <v>38553</v>
      </c>
      <c r="P479" s="32">
        <v>38553</v>
      </c>
      <c r="Q479" s="37">
        <v>38534</v>
      </c>
      <c r="R479" s="33">
        <v>7.735</v>
      </c>
      <c r="S479" s="33">
        <v>7.65</v>
      </c>
      <c r="T479" s="33">
        <v>7.7023</v>
      </c>
      <c r="U479" s="34">
        <v>704400</v>
      </c>
      <c r="V479" s="33">
        <v>78</v>
      </c>
      <c r="W479" s="33">
        <v>32</v>
      </c>
    </row>
    <row r="480" spans="14:23" ht="12.75" outlineLevel="2">
      <c r="N480" s="29">
        <v>38553</v>
      </c>
      <c r="O480" s="29">
        <v>38554</v>
      </c>
      <c r="P480" s="29">
        <v>38554</v>
      </c>
      <c r="Q480" s="37">
        <v>38534</v>
      </c>
      <c r="R480" s="30">
        <v>7.8</v>
      </c>
      <c r="S480" s="30">
        <v>7.66</v>
      </c>
      <c r="T480" s="30">
        <v>7.7469</v>
      </c>
      <c r="U480" s="31">
        <v>817900</v>
      </c>
      <c r="V480" s="30">
        <v>84</v>
      </c>
      <c r="W480" s="30">
        <v>32</v>
      </c>
    </row>
    <row r="481" spans="14:23" ht="12.75" outlineLevel="2">
      <c r="N481" s="32">
        <v>38554</v>
      </c>
      <c r="O481" s="32">
        <v>38555</v>
      </c>
      <c r="P481" s="32">
        <v>38555</v>
      </c>
      <c r="Q481" s="37">
        <v>38534</v>
      </c>
      <c r="R481" s="33">
        <v>7.68</v>
      </c>
      <c r="S481" s="33">
        <v>7.525</v>
      </c>
      <c r="T481" s="33">
        <v>7.643</v>
      </c>
      <c r="U481" s="34">
        <v>504800</v>
      </c>
      <c r="V481" s="33">
        <v>61</v>
      </c>
      <c r="W481" s="33">
        <v>32</v>
      </c>
    </row>
    <row r="482" spans="14:23" ht="12.75" outlineLevel="2">
      <c r="N482" s="29">
        <v>38555</v>
      </c>
      <c r="O482" s="29">
        <v>38556</v>
      </c>
      <c r="P482" s="29">
        <v>38558</v>
      </c>
      <c r="Q482" s="37">
        <v>38534</v>
      </c>
      <c r="R482" s="30">
        <v>7.48</v>
      </c>
      <c r="S482" s="30">
        <v>7.37</v>
      </c>
      <c r="T482" s="30">
        <v>7.4052</v>
      </c>
      <c r="U482" s="31">
        <v>652200</v>
      </c>
      <c r="V482" s="30">
        <v>84</v>
      </c>
      <c r="W482" s="30">
        <v>31</v>
      </c>
    </row>
    <row r="483" spans="14:23" ht="12.75" outlineLevel="2">
      <c r="N483" s="32">
        <v>38558</v>
      </c>
      <c r="O483" s="32">
        <v>38559</v>
      </c>
      <c r="P483" s="32">
        <v>38559</v>
      </c>
      <c r="Q483" s="37">
        <v>38534</v>
      </c>
      <c r="R483" s="33">
        <v>7.43</v>
      </c>
      <c r="S483" s="33">
        <v>7.34</v>
      </c>
      <c r="T483" s="33">
        <v>7.3828</v>
      </c>
      <c r="U483" s="34">
        <v>823200</v>
      </c>
      <c r="V483" s="33">
        <v>86</v>
      </c>
      <c r="W483" s="33">
        <v>34</v>
      </c>
    </row>
    <row r="484" spans="14:23" ht="12.75" outlineLevel="2">
      <c r="N484" s="29">
        <v>38559</v>
      </c>
      <c r="O484" s="29">
        <v>38560</v>
      </c>
      <c r="P484" s="29">
        <v>38560</v>
      </c>
      <c r="Q484" s="37">
        <v>38534</v>
      </c>
      <c r="R484" s="30">
        <v>7.59</v>
      </c>
      <c r="S484" s="30">
        <v>7.36</v>
      </c>
      <c r="T484" s="30">
        <v>7.4495</v>
      </c>
      <c r="U484" s="31">
        <v>740800</v>
      </c>
      <c r="V484" s="30">
        <v>75</v>
      </c>
      <c r="W484" s="30">
        <v>36</v>
      </c>
    </row>
    <row r="485" spans="14:23" ht="12.75" outlineLevel="2">
      <c r="N485" s="32">
        <v>38560</v>
      </c>
      <c r="O485" s="32">
        <v>38561</v>
      </c>
      <c r="P485" s="32">
        <v>38561</v>
      </c>
      <c r="Q485" s="37">
        <v>38534</v>
      </c>
      <c r="R485" s="33">
        <v>7.72</v>
      </c>
      <c r="S485" s="33">
        <v>7.45</v>
      </c>
      <c r="T485" s="33">
        <v>7.5205</v>
      </c>
      <c r="U485" s="34">
        <v>767200</v>
      </c>
      <c r="V485" s="33">
        <v>81</v>
      </c>
      <c r="W485" s="33">
        <v>30</v>
      </c>
    </row>
    <row r="486" spans="14:23" ht="12.75" outlineLevel="2">
      <c r="N486" s="29">
        <v>38561</v>
      </c>
      <c r="O486" s="29">
        <v>38562</v>
      </c>
      <c r="P486" s="29">
        <v>38564</v>
      </c>
      <c r="Q486" s="37">
        <v>38534</v>
      </c>
      <c r="R486" s="30">
        <v>7.77</v>
      </c>
      <c r="S486" s="30">
        <v>7.5</v>
      </c>
      <c r="T486" s="30">
        <v>7.6877</v>
      </c>
      <c r="U486" s="31">
        <v>415400</v>
      </c>
      <c r="V486" s="30">
        <v>56</v>
      </c>
      <c r="W486" s="30">
        <v>28</v>
      </c>
    </row>
    <row r="487" spans="14:23" ht="18.75" outlineLevel="2">
      <c r="N487" s="29"/>
      <c r="O487" s="29"/>
      <c r="P487" s="29"/>
      <c r="Q487" s="38" t="s">
        <v>68</v>
      </c>
      <c r="R487" s="30"/>
      <c r="S487" s="30"/>
      <c r="T487" s="30">
        <f>SUBTOTAL(1,T467:T486)</f>
        <v>7.591005</v>
      </c>
      <c r="U487" s="31"/>
      <c r="V487" s="30"/>
      <c r="W487" s="30"/>
    </row>
    <row r="488" spans="14:23" ht="12.75" outlineLevel="2">
      <c r="N488" s="32">
        <v>38562</v>
      </c>
      <c r="O488" s="32">
        <v>38565</v>
      </c>
      <c r="P488" s="32">
        <v>38565</v>
      </c>
      <c r="Q488" s="37">
        <v>38565</v>
      </c>
      <c r="R488" s="33">
        <v>7.845</v>
      </c>
      <c r="S488" s="33">
        <v>7.7</v>
      </c>
      <c r="T488" s="33">
        <v>7.7646</v>
      </c>
      <c r="U488" s="34">
        <v>514800</v>
      </c>
      <c r="V488" s="33">
        <v>63</v>
      </c>
      <c r="W488" s="33">
        <v>25</v>
      </c>
    </row>
    <row r="489" spans="14:23" ht="12.75" outlineLevel="2">
      <c r="N489" s="29">
        <v>38565</v>
      </c>
      <c r="O489" s="29">
        <v>38566</v>
      </c>
      <c r="P489" s="29">
        <v>38566</v>
      </c>
      <c r="Q489" s="37">
        <v>38565</v>
      </c>
      <c r="R489" s="30">
        <v>8.25</v>
      </c>
      <c r="S489" s="30">
        <v>7.94</v>
      </c>
      <c r="T489" s="30">
        <v>8.0332</v>
      </c>
      <c r="U489" s="31">
        <v>533000</v>
      </c>
      <c r="V489" s="30">
        <v>78</v>
      </c>
      <c r="W489" s="30">
        <v>32</v>
      </c>
    </row>
    <row r="490" spans="14:23" ht="12.75" outlineLevel="2">
      <c r="N490" s="32">
        <v>38566</v>
      </c>
      <c r="O490" s="32">
        <v>38567</v>
      </c>
      <c r="P490" s="32">
        <v>38567</v>
      </c>
      <c r="Q490" s="37">
        <v>38565</v>
      </c>
      <c r="R490" s="33">
        <v>8.44</v>
      </c>
      <c r="S490" s="33">
        <v>8.28</v>
      </c>
      <c r="T490" s="33">
        <v>8.3789</v>
      </c>
      <c r="U490" s="34">
        <v>507400</v>
      </c>
      <c r="V490" s="33">
        <v>77</v>
      </c>
      <c r="W490" s="33">
        <v>38</v>
      </c>
    </row>
    <row r="491" spans="14:23" ht="12.75" outlineLevel="2">
      <c r="N491" s="29">
        <v>38567</v>
      </c>
      <c r="O491" s="29">
        <v>38568</v>
      </c>
      <c r="P491" s="29">
        <v>38568</v>
      </c>
      <c r="Q491" s="37">
        <v>38565</v>
      </c>
      <c r="R491" s="30">
        <v>8.785</v>
      </c>
      <c r="S491" s="30">
        <v>8.6</v>
      </c>
      <c r="T491" s="30">
        <v>8.7546</v>
      </c>
      <c r="U491" s="31">
        <v>709000</v>
      </c>
      <c r="V491" s="30">
        <v>77</v>
      </c>
      <c r="W491" s="30">
        <v>31</v>
      </c>
    </row>
    <row r="492" spans="14:23" ht="12.75" outlineLevel="2">
      <c r="N492" s="32">
        <v>38568</v>
      </c>
      <c r="O492" s="32">
        <v>38569</v>
      </c>
      <c r="P492" s="32">
        <v>38569</v>
      </c>
      <c r="Q492" s="37">
        <v>38565</v>
      </c>
      <c r="R492" s="33">
        <v>8.75</v>
      </c>
      <c r="S492" s="33">
        <v>8.485</v>
      </c>
      <c r="T492" s="33">
        <v>8.5484</v>
      </c>
      <c r="U492" s="34">
        <v>431400</v>
      </c>
      <c r="V492" s="33">
        <v>62</v>
      </c>
      <c r="W492" s="33">
        <v>30</v>
      </c>
    </row>
    <row r="493" spans="14:23" ht="12.75" outlineLevel="2">
      <c r="N493" s="29">
        <v>38569</v>
      </c>
      <c r="O493" s="29">
        <v>38570</v>
      </c>
      <c r="P493" s="29">
        <v>38572</v>
      </c>
      <c r="Q493" s="37">
        <v>38565</v>
      </c>
      <c r="R493" s="30">
        <v>8.67</v>
      </c>
      <c r="S493" s="30">
        <v>8.525</v>
      </c>
      <c r="T493" s="30">
        <v>8.5988</v>
      </c>
      <c r="U493" s="31">
        <v>340700</v>
      </c>
      <c r="V493" s="30">
        <v>58</v>
      </c>
      <c r="W493" s="30">
        <v>35</v>
      </c>
    </row>
    <row r="494" spans="14:23" ht="12.75" outlineLevel="2">
      <c r="N494" s="32">
        <v>38572</v>
      </c>
      <c r="O494" s="32">
        <v>38573</v>
      </c>
      <c r="P494" s="32">
        <v>38573</v>
      </c>
      <c r="Q494" s="37">
        <v>38565</v>
      </c>
      <c r="R494" s="33">
        <v>9.02</v>
      </c>
      <c r="S494" s="33">
        <v>8.81</v>
      </c>
      <c r="T494" s="33">
        <v>8.9275</v>
      </c>
      <c r="U494" s="34">
        <v>580900</v>
      </c>
      <c r="V494" s="33">
        <v>72</v>
      </c>
      <c r="W494" s="33">
        <v>29</v>
      </c>
    </row>
    <row r="495" spans="14:23" ht="12.75" outlineLevel="1">
      <c r="N495" s="29">
        <v>38573</v>
      </c>
      <c r="O495" s="29">
        <v>38574</v>
      </c>
      <c r="P495" s="29">
        <v>38574</v>
      </c>
      <c r="Q495" s="37">
        <v>38565</v>
      </c>
      <c r="R495" s="30">
        <v>8.76</v>
      </c>
      <c r="S495" s="30">
        <v>8.64</v>
      </c>
      <c r="T495" s="30">
        <v>8.6986</v>
      </c>
      <c r="U495" s="31">
        <v>522300</v>
      </c>
      <c r="V495" s="30">
        <v>62</v>
      </c>
      <c r="W495" s="30">
        <v>29</v>
      </c>
    </row>
    <row r="496" spans="14:23" ht="12.75" outlineLevel="2">
      <c r="N496" s="32">
        <v>38574</v>
      </c>
      <c r="O496" s="32">
        <v>38575</v>
      </c>
      <c r="P496" s="32">
        <v>38575</v>
      </c>
      <c r="Q496" s="37">
        <v>38565</v>
      </c>
      <c r="R496" s="33">
        <v>8.925</v>
      </c>
      <c r="S496" s="33">
        <v>8.75</v>
      </c>
      <c r="T496" s="33">
        <v>8.819</v>
      </c>
      <c r="U496" s="34">
        <v>681000</v>
      </c>
      <c r="V496" s="33">
        <v>88</v>
      </c>
      <c r="W496" s="33">
        <v>34</v>
      </c>
    </row>
    <row r="497" spans="14:23" ht="12.75" outlineLevel="2">
      <c r="N497" s="29">
        <v>38575</v>
      </c>
      <c r="O497" s="29">
        <v>38576</v>
      </c>
      <c r="P497" s="29">
        <v>38576</v>
      </c>
      <c r="Q497" s="37">
        <v>38565</v>
      </c>
      <c r="R497" s="30">
        <v>9.4</v>
      </c>
      <c r="S497" s="30">
        <v>9.22</v>
      </c>
      <c r="T497" s="30">
        <v>9.2886</v>
      </c>
      <c r="U497" s="31">
        <v>803100</v>
      </c>
      <c r="V497" s="30">
        <v>102</v>
      </c>
      <c r="W497" s="30">
        <v>34</v>
      </c>
    </row>
    <row r="498" spans="14:23" ht="12.75" outlineLevel="2">
      <c r="N498" s="32">
        <v>38576</v>
      </c>
      <c r="O498" s="32">
        <v>38577</v>
      </c>
      <c r="P498" s="32">
        <v>38579</v>
      </c>
      <c r="Q498" s="37">
        <v>38565</v>
      </c>
      <c r="R498" s="33">
        <v>9.7</v>
      </c>
      <c r="S498" s="33">
        <v>9.5</v>
      </c>
      <c r="T498" s="33">
        <v>9.5926</v>
      </c>
      <c r="U498" s="34">
        <v>379200</v>
      </c>
      <c r="V498" s="33">
        <v>64</v>
      </c>
      <c r="W498" s="33">
        <v>25</v>
      </c>
    </row>
    <row r="499" spans="14:23" ht="12.75" outlineLevel="2">
      <c r="N499" s="29">
        <v>38579</v>
      </c>
      <c r="O499" s="29">
        <v>38580</v>
      </c>
      <c r="P499" s="29">
        <v>38580</v>
      </c>
      <c r="Q499" s="37">
        <v>38565</v>
      </c>
      <c r="R499" s="30">
        <v>9.75</v>
      </c>
      <c r="S499" s="30">
        <v>9.435</v>
      </c>
      <c r="T499" s="30">
        <v>9.5282</v>
      </c>
      <c r="U499" s="31">
        <v>676100</v>
      </c>
      <c r="V499" s="30">
        <v>90</v>
      </c>
      <c r="W499" s="30">
        <v>30</v>
      </c>
    </row>
    <row r="500" spans="14:23" ht="12.75" outlineLevel="2">
      <c r="N500" s="32">
        <v>38580</v>
      </c>
      <c r="O500" s="32">
        <v>38581</v>
      </c>
      <c r="P500" s="32">
        <v>38581</v>
      </c>
      <c r="Q500" s="37">
        <v>38565</v>
      </c>
      <c r="R500" s="33">
        <v>9.93</v>
      </c>
      <c r="S500" s="33">
        <v>9.52</v>
      </c>
      <c r="T500" s="33">
        <v>9.663</v>
      </c>
      <c r="U500" s="34">
        <v>630500</v>
      </c>
      <c r="V500" s="33">
        <v>70</v>
      </c>
      <c r="W500" s="33">
        <v>34</v>
      </c>
    </row>
    <row r="501" spans="14:23" ht="12.75" outlineLevel="2">
      <c r="N501" s="29">
        <v>38581</v>
      </c>
      <c r="O501" s="29">
        <v>38582</v>
      </c>
      <c r="P501" s="29">
        <v>38582</v>
      </c>
      <c r="Q501" s="37">
        <v>38565</v>
      </c>
      <c r="R501" s="30">
        <v>10.08</v>
      </c>
      <c r="S501" s="30">
        <v>9.61</v>
      </c>
      <c r="T501" s="30">
        <v>9.9851</v>
      </c>
      <c r="U501" s="31">
        <v>545300</v>
      </c>
      <c r="V501" s="30">
        <v>75</v>
      </c>
      <c r="W501" s="30">
        <v>34</v>
      </c>
    </row>
    <row r="502" spans="14:23" ht="12.75" outlineLevel="2">
      <c r="N502" s="32">
        <v>38582</v>
      </c>
      <c r="O502" s="32">
        <v>38583</v>
      </c>
      <c r="P502" s="32">
        <v>38583</v>
      </c>
      <c r="Q502" s="37">
        <v>38565</v>
      </c>
      <c r="R502" s="33">
        <v>9.455</v>
      </c>
      <c r="S502" s="33">
        <v>9.2</v>
      </c>
      <c r="T502" s="33">
        <v>9.3854</v>
      </c>
      <c r="U502" s="34">
        <v>713800</v>
      </c>
      <c r="V502" s="33">
        <v>93</v>
      </c>
      <c r="W502" s="33">
        <v>36</v>
      </c>
    </row>
    <row r="503" spans="14:23" ht="12.75" outlineLevel="2">
      <c r="N503" s="29">
        <v>38583</v>
      </c>
      <c r="O503" s="29">
        <v>38584</v>
      </c>
      <c r="P503" s="29">
        <v>38586</v>
      </c>
      <c r="Q503" s="37">
        <v>38565</v>
      </c>
      <c r="R503" s="30">
        <v>9.25</v>
      </c>
      <c r="S503" s="30">
        <v>9</v>
      </c>
      <c r="T503" s="30">
        <v>9.0956</v>
      </c>
      <c r="U503" s="31">
        <v>471500</v>
      </c>
      <c r="V503" s="30">
        <v>60</v>
      </c>
      <c r="W503" s="30">
        <v>29</v>
      </c>
    </row>
    <row r="504" spans="14:23" ht="12.75" outlineLevel="2">
      <c r="N504" s="32">
        <v>38586</v>
      </c>
      <c r="O504" s="32">
        <v>38587</v>
      </c>
      <c r="P504" s="32">
        <v>38587</v>
      </c>
      <c r="Q504" s="37">
        <v>38565</v>
      </c>
      <c r="R504" s="33">
        <v>9.75</v>
      </c>
      <c r="S504" s="33">
        <v>9.28</v>
      </c>
      <c r="T504" s="33">
        <v>9.4454</v>
      </c>
      <c r="U504" s="34">
        <v>645900</v>
      </c>
      <c r="V504" s="33">
        <v>82</v>
      </c>
      <c r="W504" s="33">
        <v>31</v>
      </c>
    </row>
    <row r="505" spans="14:23" ht="12.75" outlineLevel="2">
      <c r="N505" s="29">
        <v>38587</v>
      </c>
      <c r="O505" s="29">
        <v>38588</v>
      </c>
      <c r="P505" s="29">
        <v>38588</v>
      </c>
      <c r="Q505" s="37">
        <v>38565</v>
      </c>
      <c r="R505" s="30">
        <v>10.015</v>
      </c>
      <c r="S505" s="30">
        <v>9.74</v>
      </c>
      <c r="T505" s="30">
        <v>9.9667</v>
      </c>
      <c r="U505" s="31">
        <v>664800</v>
      </c>
      <c r="V505" s="30">
        <v>87</v>
      </c>
      <c r="W505" s="30">
        <v>30</v>
      </c>
    </row>
    <row r="506" spans="14:23" ht="12.75" outlineLevel="2">
      <c r="N506" s="32">
        <v>38588</v>
      </c>
      <c r="O506" s="32">
        <v>38589</v>
      </c>
      <c r="P506" s="32">
        <v>38589</v>
      </c>
      <c r="Q506" s="37">
        <v>38565</v>
      </c>
      <c r="R506" s="33">
        <v>10.14</v>
      </c>
      <c r="S506" s="33">
        <v>9.82</v>
      </c>
      <c r="T506" s="33">
        <v>10.0247</v>
      </c>
      <c r="U506" s="34">
        <v>620800</v>
      </c>
      <c r="V506" s="33">
        <v>79</v>
      </c>
      <c r="W506" s="33">
        <v>30</v>
      </c>
    </row>
    <row r="507" spans="14:23" ht="12.75" outlineLevel="2">
      <c r="N507" s="29">
        <v>38589</v>
      </c>
      <c r="O507" s="29">
        <v>38590</v>
      </c>
      <c r="P507" s="29">
        <v>38590</v>
      </c>
      <c r="Q507" s="37">
        <v>38565</v>
      </c>
      <c r="R507" s="30">
        <v>9.89</v>
      </c>
      <c r="S507" s="30">
        <v>9.47</v>
      </c>
      <c r="T507" s="30">
        <v>9.765</v>
      </c>
      <c r="U507" s="31">
        <v>800100</v>
      </c>
      <c r="V507" s="30">
        <v>93</v>
      </c>
      <c r="W507" s="30">
        <v>35</v>
      </c>
    </row>
    <row r="508" spans="14:23" ht="12.75" outlineLevel="2">
      <c r="N508" s="32">
        <v>38590</v>
      </c>
      <c r="O508" s="32">
        <v>38591</v>
      </c>
      <c r="P508" s="32">
        <v>38593</v>
      </c>
      <c r="Q508" s="37">
        <v>38565</v>
      </c>
      <c r="R508" s="33">
        <v>9.95</v>
      </c>
      <c r="S508" s="33">
        <v>9.74</v>
      </c>
      <c r="T508" s="33">
        <v>9.8562</v>
      </c>
      <c r="U508" s="34">
        <v>622500</v>
      </c>
      <c r="V508" s="33">
        <v>83</v>
      </c>
      <c r="W508" s="33">
        <v>33</v>
      </c>
    </row>
    <row r="509" spans="14:23" ht="12.75" outlineLevel="2">
      <c r="N509" s="29">
        <v>38594</v>
      </c>
      <c r="O509" s="29">
        <v>38595</v>
      </c>
      <c r="P509" s="29">
        <v>38595</v>
      </c>
      <c r="Q509" s="37">
        <v>38565</v>
      </c>
      <c r="R509" s="30">
        <v>12.85</v>
      </c>
      <c r="S509" s="30">
        <v>12</v>
      </c>
      <c r="T509" s="30">
        <v>12.3637</v>
      </c>
      <c r="U509" s="31">
        <v>478800</v>
      </c>
      <c r="V509" s="30">
        <v>65</v>
      </c>
      <c r="W509" s="30">
        <v>30</v>
      </c>
    </row>
    <row r="510" spans="14:23" ht="18.75" outlineLevel="2">
      <c r="N510" s="29"/>
      <c r="O510" s="29"/>
      <c r="P510" s="29"/>
      <c r="Q510" s="38" t="s">
        <v>69</v>
      </c>
      <c r="R510" s="30"/>
      <c r="S510" s="30"/>
      <c r="T510" s="30">
        <f>SUBTOTAL(1,T488:T509)</f>
        <v>9.294718181818183</v>
      </c>
      <c r="U510" s="31"/>
      <c r="V510" s="30"/>
      <c r="W510" s="30"/>
    </row>
    <row r="511" spans="14:23" ht="12.75" outlineLevel="2">
      <c r="N511" s="32">
        <v>38595</v>
      </c>
      <c r="O511" s="32">
        <v>38596</v>
      </c>
      <c r="P511" s="32">
        <v>38596</v>
      </c>
      <c r="Q511" s="37">
        <v>38596</v>
      </c>
      <c r="R511" s="33">
        <v>12.85</v>
      </c>
      <c r="S511" s="33">
        <v>12.45</v>
      </c>
      <c r="T511" s="33">
        <v>12.6939</v>
      </c>
      <c r="U511" s="34">
        <v>333700</v>
      </c>
      <c r="V511" s="33">
        <v>46</v>
      </c>
      <c r="W511" s="33">
        <v>28</v>
      </c>
    </row>
    <row r="512" spans="14:23" ht="12.75" outlineLevel="1">
      <c r="N512" s="29">
        <v>38596</v>
      </c>
      <c r="O512" s="29">
        <v>38597</v>
      </c>
      <c r="P512" s="29">
        <v>38597</v>
      </c>
      <c r="Q512" s="37">
        <v>38596</v>
      </c>
      <c r="R512" s="30">
        <v>12.2</v>
      </c>
      <c r="S512" s="30">
        <v>11.24</v>
      </c>
      <c r="T512" s="30">
        <v>11.3599</v>
      </c>
      <c r="U512" s="31">
        <v>590500</v>
      </c>
      <c r="V512" s="30">
        <v>68</v>
      </c>
      <c r="W512" s="30">
        <v>29</v>
      </c>
    </row>
    <row r="513" spans="14:23" ht="12.75" outlineLevel="2">
      <c r="N513" s="32">
        <v>38597</v>
      </c>
      <c r="O513" s="32">
        <v>38598</v>
      </c>
      <c r="P513" s="32">
        <v>38601</v>
      </c>
      <c r="Q513" s="37">
        <v>38596</v>
      </c>
      <c r="R513" s="33">
        <v>11.9</v>
      </c>
      <c r="S513" s="33">
        <v>11.65</v>
      </c>
      <c r="T513" s="33">
        <v>11.7461</v>
      </c>
      <c r="U513" s="34">
        <v>526400</v>
      </c>
      <c r="V513" s="33">
        <v>79</v>
      </c>
      <c r="W513" s="33">
        <v>33</v>
      </c>
    </row>
    <row r="514" spans="14:23" ht="12.75" outlineLevel="2">
      <c r="N514" s="29">
        <v>38601</v>
      </c>
      <c r="O514" s="29">
        <v>38602</v>
      </c>
      <c r="P514" s="29">
        <v>38602</v>
      </c>
      <c r="Q514" s="37">
        <v>38596</v>
      </c>
      <c r="R514" s="30">
        <v>11.8</v>
      </c>
      <c r="S514" s="30">
        <v>11.37</v>
      </c>
      <c r="T514" s="30">
        <v>11.5631</v>
      </c>
      <c r="U514" s="31">
        <v>272700</v>
      </c>
      <c r="V514" s="30">
        <v>45</v>
      </c>
      <c r="W514" s="30">
        <v>29</v>
      </c>
    </row>
    <row r="515" spans="14:23" ht="12.75" outlineLevel="2">
      <c r="N515" s="32">
        <v>38602</v>
      </c>
      <c r="O515" s="32">
        <v>38603</v>
      </c>
      <c r="P515" s="32">
        <v>38603</v>
      </c>
      <c r="Q515" s="37">
        <v>38596</v>
      </c>
      <c r="R515" s="33">
        <v>11.35</v>
      </c>
      <c r="S515" s="33">
        <v>10.83</v>
      </c>
      <c r="T515" s="33">
        <v>11.029</v>
      </c>
      <c r="U515" s="34">
        <v>396700</v>
      </c>
      <c r="V515" s="33">
        <v>56</v>
      </c>
      <c r="W515" s="33">
        <v>31</v>
      </c>
    </row>
    <row r="516" spans="14:23" ht="12.75" outlineLevel="2">
      <c r="N516" s="29">
        <v>38603</v>
      </c>
      <c r="O516" s="29">
        <v>38604</v>
      </c>
      <c r="P516" s="29">
        <v>38604</v>
      </c>
      <c r="Q516" s="37">
        <v>38596</v>
      </c>
      <c r="R516" s="30">
        <v>11.1</v>
      </c>
      <c r="S516" s="30">
        <v>10.8</v>
      </c>
      <c r="T516" s="30">
        <v>10.9195</v>
      </c>
      <c r="U516" s="31">
        <v>641400</v>
      </c>
      <c r="V516" s="30">
        <v>84</v>
      </c>
      <c r="W516" s="30">
        <v>35</v>
      </c>
    </row>
    <row r="517" spans="14:23" ht="12.75" outlineLevel="2">
      <c r="N517" s="32">
        <v>38604</v>
      </c>
      <c r="O517" s="32">
        <v>38605</v>
      </c>
      <c r="P517" s="32">
        <v>38607</v>
      </c>
      <c r="Q517" s="37">
        <v>38596</v>
      </c>
      <c r="R517" s="33">
        <v>11.15</v>
      </c>
      <c r="S517" s="33">
        <v>10.97</v>
      </c>
      <c r="T517" s="33">
        <v>11.0324</v>
      </c>
      <c r="U517" s="34">
        <v>360500</v>
      </c>
      <c r="V517" s="33">
        <v>52</v>
      </c>
      <c r="W517" s="33">
        <v>27</v>
      </c>
    </row>
    <row r="518" spans="14:23" ht="12.75" outlineLevel="2">
      <c r="N518" s="29">
        <v>38607</v>
      </c>
      <c r="O518" s="29">
        <v>38608</v>
      </c>
      <c r="P518" s="29">
        <v>38608</v>
      </c>
      <c r="Q518" s="37">
        <v>38596</v>
      </c>
      <c r="R518" s="30">
        <v>10.855</v>
      </c>
      <c r="S518" s="30">
        <v>10.615</v>
      </c>
      <c r="T518" s="30">
        <v>10.6683</v>
      </c>
      <c r="U518" s="31">
        <v>595900</v>
      </c>
      <c r="V518" s="30">
        <v>75</v>
      </c>
      <c r="W518" s="30">
        <v>34</v>
      </c>
    </row>
    <row r="519" spans="14:23" ht="12.75" outlineLevel="2">
      <c r="N519" s="32">
        <v>38608</v>
      </c>
      <c r="O519" s="32">
        <v>38609</v>
      </c>
      <c r="P519" s="32">
        <v>38609</v>
      </c>
      <c r="Q519" s="37">
        <v>38596</v>
      </c>
      <c r="R519" s="33">
        <v>10.91</v>
      </c>
      <c r="S519" s="33">
        <v>10.575</v>
      </c>
      <c r="T519" s="33">
        <v>10.6949</v>
      </c>
      <c r="U519" s="34">
        <v>837200</v>
      </c>
      <c r="V519" s="33">
        <v>112</v>
      </c>
      <c r="W519" s="33">
        <v>40</v>
      </c>
    </row>
    <row r="520" spans="14:23" ht="12.75" outlineLevel="2">
      <c r="N520" s="29">
        <v>38609</v>
      </c>
      <c r="O520" s="29">
        <v>38610</v>
      </c>
      <c r="P520" s="29">
        <v>38610</v>
      </c>
      <c r="Q520" s="37">
        <v>38596</v>
      </c>
      <c r="R520" s="30">
        <v>10.99</v>
      </c>
      <c r="S520" s="30">
        <v>10.65</v>
      </c>
      <c r="T520" s="30">
        <v>10.801</v>
      </c>
      <c r="U520" s="31">
        <v>839600</v>
      </c>
      <c r="V520" s="30">
        <v>108</v>
      </c>
      <c r="W520" s="30">
        <v>36</v>
      </c>
    </row>
    <row r="521" spans="14:23" ht="12.75" outlineLevel="2">
      <c r="N521" s="32">
        <v>38610</v>
      </c>
      <c r="O521" s="32">
        <v>38611</v>
      </c>
      <c r="P521" s="32">
        <v>38611</v>
      </c>
      <c r="Q521" s="37">
        <v>38596</v>
      </c>
      <c r="R521" s="33">
        <v>11.45</v>
      </c>
      <c r="S521" s="33">
        <v>10.82</v>
      </c>
      <c r="T521" s="33">
        <v>11.2413</v>
      </c>
      <c r="U521" s="34">
        <v>452300</v>
      </c>
      <c r="V521" s="33">
        <v>61</v>
      </c>
      <c r="W521" s="33">
        <v>29</v>
      </c>
    </row>
    <row r="522" spans="14:23" ht="12.75" outlineLevel="2">
      <c r="N522" s="29">
        <v>38611</v>
      </c>
      <c r="O522" s="29">
        <v>38612</v>
      </c>
      <c r="P522" s="29">
        <v>38614</v>
      </c>
      <c r="Q522" s="37">
        <v>38596</v>
      </c>
      <c r="R522" s="30">
        <v>11.34</v>
      </c>
      <c r="S522" s="30">
        <v>11.16</v>
      </c>
      <c r="T522" s="30">
        <v>11.2485</v>
      </c>
      <c r="U522" s="31">
        <v>533100</v>
      </c>
      <c r="V522" s="30">
        <v>72</v>
      </c>
      <c r="W522" s="30">
        <v>31</v>
      </c>
    </row>
    <row r="523" spans="14:23" ht="12.75" outlineLevel="2">
      <c r="N523" s="32">
        <v>38614</v>
      </c>
      <c r="O523" s="32">
        <v>38615</v>
      </c>
      <c r="P523" s="32">
        <v>38615</v>
      </c>
      <c r="Q523" s="37">
        <v>38596</v>
      </c>
      <c r="R523" s="33">
        <v>12.7</v>
      </c>
      <c r="S523" s="33">
        <v>11.8</v>
      </c>
      <c r="T523" s="33">
        <v>11.9964</v>
      </c>
      <c r="U523" s="34">
        <v>328600</v>
      </c>
      <c r="V523" s="33">
        <v>53</v>
      </c>
      <c r="W523" s="33">
        <v>26</v>
      </c>
    </row>
    <row r="524" spans="14:23" ht="12.75" outlineLevel="2">
      <c r="N524" s="29">
        <v>38615</v>
      </c>
      <c r="O524" s="29">
        <v>38616</v>
      </c>
      <c r="P524" s="29">
        <v>38616</v>
      </c>
      <c r="Q524" s="37">
        <v>38596</v>
      </c>
      <c r="R524" s="30">
        <v>13.1</v>
      </c>
      <c r="S524" s="30">
        <v>12.18</v>
      </c>
      <c r="T524" s="30">
        <v>12.7569</v>
      </c>
      <c r="U524" s="31">
        <v>412100</v>
      </c>
      <c r="V524" s="30">
        <v>64</v>
      </c>
      <c r="W524" s="30">
        <v>31</v>
      </c>
    </row>
    <row r="525" spans="14:23" ht="12.75" outlineLevel="2">
      <c r="N525" s="32">
        <v>38616</v>
      </c>
      <c r="O525" s="32">
        <v>38617</v>
      </c>
      <c r="P525" s="32">
        <v>38617</v>
      </c>
      <c r="Q525" s="37">
        <v>38596</v>
      </c>
      <c r="R525" s="33">
        <v>14.5</v>
      </c>
      <c r="S525" s="33">
        <v>14.1</v>
      </c>
      <c r="T525" s="33">
        <v>14.2627</v>
      </c>
      <c r="U525" s="34">
        <v>219500</v>
      </c>
      <c r="V525" s="33">
        <v>31</v>
      </c>
      <c r="W525" s="33">
        <v>21</v>
      </c>
    </row>
    <row r="526" spans="14:23" ht="12.75" outlineLevel="2">
      <c r="N526" s="29">
        <v>38617</v>
      </c>
      <c r="O526" s="29">
        <v>38618</v>
      </c>
      <c r="P526" s="29">
        <v>38621</v>
      </c>
      <c r="Q526" s="37">
        <v>38596</v>
      </c>
      <c r="R526" s="30">
        <v>16</v>
      </c>
      <c r="S526" s="30">
        <v>14</v>
      </c>
      <c r="T526" s="30">
        <v>14.8423</v>
      </c>
      <c r="U526" s="31">
        <v>210900</v>
      </c>
      <c r="V526" s="30">
        <v>29</v>
      </c>
      <c r="W526" s="30">
        <v>15</v>
      </c>
    </row>
    <row r="527" spans="14:23" ht="12.75" outlineLevel="2">
      <c r="N527" s="32">
        <v>38618</v>
      </c>
      <c r="O527" s="32">
        <v>38618</v>
      </c>
      <c r="P527" s="32">
        <v>38621</v>
      </c>
      <c r="Q527" s="37">
        <v>38596</v>
      </c>
      <c r="R527" s="33">
        <v>16</v>
      </c>
      <c r="S527" s="33">
        <v>14</v>
      </c>
      <c r="T527" s="33">
        <v>14.8423</v>
      </c>
      <c r="U527" s="34">
        <v>210900</v>
      </c>
      <c r="V527" s="33">
        <v>29</v>
      </c>
      <c r="W527" s="33">
        <v>15</v>
      </c>
    </row>
    <row r="528" spans="14:23" ht="18.75" outlineLevel="2">
      <c r="N528" s="32"/>
      <c r="O528" s="32"/>
      <c r="P528" s="32"/>
      <c r="Q528" s="38" t="s">
        <v>70</v>
      </c>
      <c r="R528" s="33"/>
      <c r="S528" s="33"/>
      <c r="T528" s="33">
        <f>SUBTOTAL(1,T511:T527)</f>
        <v>11.98226470588235</v>
      </c>
      <c r="U528" s="34"/>
      <c r="V528" s="33"/>
      <c r="W528" s="33"/>
    </row>
    <row r="529" spans="14:23" ht="12.75" outlineLevel="2">
      <c r="N529" s="29">
        <v>38632</v>
      </c>
      <c r="O529" s="29">
        <v>38633</v>
      </c>
      <c r="P529" s="29">
        <v>38635</v>
      </c>
      <c r="Q529" s="37">
        <v>38626</v>
      </c>
      <c r="R529" s="30">
        <v>13.9</v>
      </c>
      <c r="S529" s="30">
        <v>13.31</v>
      </c>
      <c r="T529" s="30">
        <v>13.677</v>
      </c>
      <c r="U529" s="31">
        <v>256500</v>
      </c>
      <c r="V529" s="30">
        <v>33</v>
      </c>
      <c r="W529" s="30">
        <v>19</v>
      </c>
    </row>
    <row r="530" spans="14:23" ht="12.75" outlineLevel="2">
      <c r="N530" s="32">
        <v>38635</v>
      </c>
      <c r="O530" s="32">
        <v>38636</v>
      </c>
      <c r="P530" s="32">
        <v>38636</v>
      </c>
      <c r="Q530" s="37">
        <v>38626</v>
      </c>
      <c r="R530" s="33">
        <v>13.4</v>
      </c>
      <c r="S530" s="33">
        <v>13.13</v>
      </c>
      <c r="T530" s="33">
        <v>13.2873</v>
      </c>
      <c r="U530" s="34">
        <v>201500</v>
      </c>
      <c r="V530" s="33">
        <v>28</v>
      </c>
      <c r="W530" s="33">
        <v>14</v>
      </c>
    </row>
    <row r="531" spans="14:23" ht="12.75" outlineLevel="2">
      <c r="N531" s="29">
        <v>38636</v>
      </c>
      <c r="O531" s="29">
        <v>38637</v>
      </c>
      <c r="P531" s="29">
        <v>38637</v>
      </c>
      <c r="Q531" s="37">
        <v>38626</v>
      </c>
      <c r="R531" s="30">
        <v>13.7</v>
      </c>
      <c r="S531" s="30">
        <v>13.62</v>
      </c>
      <c r="T531" s="30">
        <v>13.6664</v>
      </c>
      <c r="U531" s="31">
        <v>422200</v>
      </c>
      <c r="V531" s="30">
        <v>50</v>
      </c>
      <c r="W531" s="30">
        <v>22</v>
      </c>
    </row>
    <row r="532" spans="14:23" ht="12.75" outlineLevel="2">
      <c r="N532" s="32">
        <v>38637</v>
      </c>
      <c r="O532" s="32">
        <v>38638</v>
      </c>
      <c r="P532" s="32">
        <v>38638</v>
      </c>
      <c r="Q532" s="37">
        <v>38626</v>
      </c>
      <c r="R532" s="33">
        <v>14</v>
      </c>
      <c r="S532" s="33">
        <v>13.6</v>
      </c>
      <c r="T532" s="33">
        <v>13.7724</v>
      </c>
      <c r="U532" s="34">
        <v>327700</v>
      </c>
      <c r="V532" s="33">
        <v>51</v>
      </c>
      <c r="W532" s="33">
        <v>27</v>
      </c>
    </row>
    <row r="533" spans="14:23" ht="12.75" outlineLevel="1">
      <c r="N533" s="29">
        <v>38638</v>
      </c>
      <c r="O533" s="29">
        <v>38639</v>
      </c>
      <c r="P533" s="29">
        <v>38639</v>
      </c>
      <c r="Q533" s="37">
        <v>38626</v>
      </c>
      <c r="R533" s="30">
        <v>13.75</v>
      </c>
      <c r="S533" s="30">
        <v>13.25</v>
      </c>
      <c r="T533" s="30">
        <v>13.4831</v>
      </c>
      <c r="U533" s="31">
        <v>311500</v>
      </c>
      <c r="V533" s="30">
        <v>38</v>
      </c>
      <c r="W533" s="30">
        <v>21</v>
      </c>
    </row>
    <row r="534" spans="14:23" ht="12.75" outlineLevel="2">
      <c r="N534" s="32">
        <v>38639</v>
      </c>
      <c r="O534" s="32">
        <v>38640</v>
      </c>
      <c r="P534" s="32">
        <v>38642</v>
      </c>
      <c r="Q534" s="37">
        <v>38626</v>
      </c>
      <c r="R534" s="33">
        <v>13.05</v>
      </c>
      <c r="S534" s="33">
        <v>12.71</v>
      </c>
      <c r="T534" s="33">
        <v>12.8071</v>
      </c>
      <c r="U534" s="34">
        <v>475500</v>
      </c>
      <c r="V534" s="33">
        <v>70</v>
      </c>
      <c r="W534" s="33">
        <v>26</v>
      </c>
    </row>
    <row r="535" spans="14:23" ht="12.75" outlineLevel="2">
      <c r="N535" s="29">
        <v>38642</v>
      </c>
      <c r="O535" s="29">
        <v>38643</v>
      </c>
      <c r="P535" s="29">
        <v>38643</v>
      </c>
      <c r="Q535" s="37">
        <v>38626</v>
      </c>
      <c r="R535" s="30">
        <v>14.06</v>
      </c>
      <c r="S535" s="30">
        <v>13.76</v>
      </c>
      <c r="T535" s="30">
        <v>13.893</v>
      </c>
      <c r="U535" s="31">
        <v>352600</v>
      </c>
      <c r="V535" s="30">
        <v>44</v>
      </c>
      <c r="W535" s="30">
        <v>24</v>
      </c>
    </row>
    <row r="536" spans="14:23" ht="12.75" outlineLevel="2">
      <c r="N536" s="32">
        <v>38643</v>
      </c>
      <c r="O536" s="32">
        <v>38644</v>
      </c>
      <c r="P536" s="32">
        <v>38644</v>
      </c>
      <c r="Q536" s="37">
        <v>38626</v>
      </c>
      <c r="R536" s="33">
        <v>13.59</v>
      </c>
      <c r="S536" s="33">
        <v>13.32</v>
      </c>
      <c r="T536" s="33">
        <v>13.4073</v>
      </c>
      <c r="U536" s="34">
        <v>289900</v>
      </c>
      <c r="V536" s="33">
        <v>44</v>
      </c>
      <c r="W536" s="33">
        <v>25</v>
      </c>
    </row>
    <row r="537" spans="14:23" ht="12.75" outlineLevel="2">
      <c r="N537" s="29">
        <v>38644</v>
      </c>
      <c r="O537" s="29">
        <v>38645</v>
      </c>
      <c r="P537" s="29">
        <v>38645</v>
      </c>
      <c r="Q537" s="37">
        <v>38626</v>
      </c>
      <c r="R537" s="30">
        <v>13.54</v>
      </c>
      <c r="S537" s="30">
        <v>13.5</v>
      </c>
      <c r="T537" s="30">
        <v>13.522</v>
      </c>
      <c r="U537" s="31">
        <v>151700</v>
      </c>
      <c r="V537" s="30">
        <v>24</v>
      </c>
      <c r="W537" s="30">
        <v>18</v>
      </c>
    </row>
    <row r="538" spans="14:23" ht="12.75" outlineLevel="2">
      <c r="N538" s="32">
        <v>38645</v>
      </c>
      <c r="O538" s="32">
        <v>38646</v>
      </c>
      <c r="P538" s="32">
        <v>38646</v>
      </c>
      <c r="Q538" s="37">
        <v>38626</v>
      </c>
      <c r="R538" s="33">
        <v>13.32</v>
      </c>
      <c r="S538" s="33">
        <v>12.85</v>
      </c>
      <c r="T538" s="33">
        <v>13.2365</v>
      </c>
      <c r="U538" s="34">
        <v>205300</v>
      </c>
      <c r="V538" s="33">
        <v>36</v>
      </c>
      <c r="W538" s="33">
        <v>20</v>
      </c>
    </row>
    <row r="539" spans="14:23" ht="12.75" outlineLevel="2">
      <c r="N539" s="29">
        <v>38646</v>
      </c>
      <c r="O539" s="29">
        <v>38647</v>
      </c>
      <c r="P539" s="29">
        <v>38649</v>
      </c>
      <c r="Q539" s="37">
        <v>38626</v>
      </c>
      <c r="R539" s="30">
        <v>12.825</v>
      </c>
      <c r="S539" s="30">
        <v>12.68</v>
      </c>
      <c r="T539" s="30">
        <v>12.7326</v>
      </c>
      <c r="U539" s="31">
        <v>283600</v>
      </c>
      <c r="V539" s="30">
        <v>41</v>
      </c>
      <c r="W539" s="30">
        <v>23</v>
      </c>
    </row>
    <row r="540" spans="14:23" ht="12.75" outlineLevel="2">
      <c r="N540" s="32">
        <v>38649</v>
      </c>
      <c r="O540" s="32">
        <v>38650</v>
      </c>
      <c r="P540" s="32">
        <v>38650</v>
      </c>
      <c r="Q540" s="37">
        <v>38626</v>
      </c>
      <c r="R540" s="33">
        <v>13.3</v>
      </c>
      <c r="S540" s="33">
        <v>12.75</v>
      </c>
      <c r="T540" s="33">
        <v>12.9492</v>
      </c>
      <c r="U540" s="34">
        <v>486100</v>
      </c>
      <c r="V540" s="33">
        <v>66</v>
      </c>
      <c r="W540" s="33">
        <v>22</v>
      </c>
    </row>
    <row r="541" spans="14:23" ht="12.75" outlineLevel="2">
      <c r="N541" s="29">
        <v>38650</v>
      </c>
      <c r="O541" s="29">
        <v>38651</v>
      </c>
      <c r="P541" s="29">
        <v>38651</v>
      </c>
      <c r="Q541" s="37">
        <v>38626</v>
      </c>
      <c r="R541" s="30">
        <v>14.09</v>
      </c>
      <c r="S541" s="30">
        <v>13.7</v>
      </c>
      <c r="T541" s="30">
        <v>13.8963</v>
      </c>
      <c r="U541" s="31">
        <v>405000</v>
      </c>
      <c r="V541" s="30">
        <v>57</v>
      </c>
      <c r="W541" s="30">
        <v>24</v>
      </c>
    </row>
    <row r="542" spans="14:23" ht="12.75" outlineLevel="1">
      <c r="N542" s="32">
        <v>38651</v>
      </c>
      <c r="O542" s="32">
        <v>38652</v>
      </c>
      <c r="P542" s="32">
        <v>38652</v>
      </c>
      <c r="Q542" s="37">
        <v>38626</v>
      </c>
      <c r="R542" s="33">
        <v>14.89</v>
      </c>
      <c r="S542" s="33">
        <v>14.41</v>
      </c>
      <c r="T542" s="33">
        <v>14.6834</v>
      </c>
      <c r="U542" s="34">
        <v>242000</v>
      </c>
      <c r="V542" s="33">
        <v>38</v>
      </c>
      <c r="W542" s="33">
        <v>24</v>
      </c>
    </row>
    <row r="543" spans="14:23" ht="12.75">
      <c r="N543" s="29">
        <v>38652</v>
      </c>
      <c r="O543" s="29">
        <v>38653</v>
      </c>
      <c r="P543" s="29">
        <v>38653</v>
      </c>
      <c r="Q543" s="37">
        <v>38626</v>
      </c>
      <c r="R543" s="30">
        <v>14.085</v>
      </c>
      <c r="S543" s="30">
        <v>13.8</v>
      </c>
      <c r="T543" s="30">
        <v>13.9066</v>
      </c>
      <c r="U543" s="31">
        <v>239700</v>
      </c>
      <c r="V543" s="30">
        <v>36</v>
      </c>
      <c r="W543" s="30">
        <v>21</v>
      </c>
    </row>
    <row r="544" spans="14:23" ht="12.75">
      <c r="N544" s="32">
        <v>38653</v>
      </c>
      <c r="O544" s="32">
        <v>38654</v>
      </c>
      <c r="P544" s="32">
        <v>38656</v>
      </c>
      <c r="Q544" s="37">
        <v>38626</v>
      </c>
      <c r="R544" s="33">
        <v>13.25</v>
      </c>
      <c r="S544" s="33">
        <v>13.005</v>
      </c>
      <c r="T544" s="33">
        <v>13.1039</v>
      </c>
      <c r="U544" s="34">
        <v>234100</v>
      </c>
      <c r="V544" s="33">
        <v>38</v>
      </c>
      <c r="W544" s="33">
        <v>24</v>
      </c>
    </row>
    <row r="545" spans="14:23" ht="18.75">
      <c r="N545" s="32"/>
      <c r="O545" s="32"/>
      <c r="P545" s="32"/>
      <c r="Q545" s="38" t="s">
        <v>71</v>
      </c>
      <c r="R545" s="33"/>
      <c r="S545" s="33"/>
      <c r="T545" s="33">
        <f>SUBTOTAL(1,T529:T544)</f>
        <v>13.50150625</v>
      </c>
      <c r="U545" s="34"/>
      <c r="V545" s="33"/>
      <c r="W545" s="33"/>
    </row>
    <row r="546" spans="14:23" ht="12.75">
      <c r="N546" s="29">
        <v>38656</v>
      </c>
      <c r="O546" s="29">
        <v>38657</v>
      </c>
      <c r="P546" s="29">
        <v>38657</v>
      </c>
      <c r="Q546" s="37">
        <v>38657</v>
      </c>
      <c r="R546" s="30">
        <v>12.6</v>
      </c>
      <c r="S546" s="30">
        <v>11.65</v>
      </c>
      <c r="T546" s="30">
        <v>12.1764</v>
      </c>
      <c r="U546" s="31">
        <v>413600</v>
      </c>
      <c r="V546" s="30">
        <v>60</v>
      </c>
      <c r="W546" s="30">
        <v>24</v>
      </c>
    </row>
    <row r="547" spans="14:23" ht="12.75">
      <c r="N547" s="32">
        <v>38657</v>
      </c>
      <c r="O547" s="32">
        <v>38658</v>
      </c>
      <c r="P547" s="32">
        <v>38658</v>
      </c>
      <c r="Q547" s="37">
        <v>38657</v>
      </c>
      <c r="R547" s="33">
        <v>11.4</v>
      </c>
      <c r="S547" s="33">
        <v>10.24</v>
      </c>
      <c r="T547" s="33">
        <v>10.7969</v>
      </c>
      <c r="U547" s="34">
        <v>430000</v>
      </c>
      <c r="V547" s="33">
        <v>56</v>
      </c>
      <c r="W547" s="33">
        <v>34</v>
      </c>
    </row>
    <row r="548" spans="14:23" ht="12.75">
      <c r="N548" s="29">
        <v>38658</v>
      </c>
      <c r="O548" s="29">
        <v>38659</v>
      </c>
      <c r="P548" s="29">
        <v>38659</v>
      </c>
      <c r="Q548" s="37">
        <v>38657</v>
      </c>
      <c r="R548" s="30">
        <v>10.94</v>
      </c>
      <c r="S548" s="30">
        <v>10.62</v>
      </c>
      <c r="T548" s="30">
        <v>10.8464</v>
      </c>
      <c r="U548" s="31">
        <v>394200</v>
      </c>
      <c r="V548" s="30">
        <v>43</v>
      </c>
      <c r="W548" s="30">
        <v>25</v>
      </c>
    </row>
    <row r="549" spans="14:23" ht="12.75">
      <c r="N549" s="32">
        <v>38659</v>
      </c>
      <c r="O549" s="32">
        <v>38660</v>
      </c>
      <c r="P549" s="32">
        <v>38660</v>
      </c>
      <c r="Q549" s="37">
        <v>38657</v>
      </c>
      <c r="R549" s="33">
        <v>11</v>
      </c>
      <c r="S549" s="33">
        <v>10.65</v>
      </c>
      <c r="T549" s="33">
        <v>10.7948</v>
      </c>
      <c r="U549" s="34">
        <v>395800</v>
      </c>
      <c r="V549" s="33">
        <v>60</v>
      </c>
      <c r="W549" s="33">
        <v>27</v>
      </c>
    </row>
    <row r="550" spans="14:23" ht="12.75">
      <c r="N550" s="29">
        <v>38660</v>
      </c>
      <c r="O550" s="29">
        <v>38661</v>
      </c>
      <c r="P550" s="29">
        <v>38663</v>
      </c>
      <c r="Q550" s="37">
        <v>38657</v>
      </c>
      <c r="R550" s="30">
        <v>9.9</v>
      </c>
      <c r="S550" s="30">
        <v>8.8</v>
      </c>
      <c r="T550" s="30">
        <v>9.6734</v>
      </c>
      <c r="U550" s="31">
        <v>327500</v>
      </c>
      <c r="V550" s="30">
        <v>42</v>
      </c>
      <c r="W550" s="30">
        <v>25</v>
      </c>
    </row>
    <row r="551" spans="14:23" ht="12.75">
      <c r="N551" s="32">
        <v>38663</v>
      </c>
      <c r="O551" s="32">
        <v>38664</v>
      </c>
      <c r="P551" s="32">
        <v>38664</v>
      </c>
      <c r="Q551" s="37">
        <v>38657</v>
      </c>
      <c r="R551" s="33">
        <v>9.5</v>
      </c>
      <c r="S551" s="33">
        <v>8.26</v>
      </c>
      <c r="T551" s="33">
        <v>8.7746</v>
      </c>
      <c r="U551" s="34">
        <v>521800</v>
      </c>
      <c r="V551" s="33">
        <v>78</v>
      </c>
      <c r="W551" s="33">
        <v>34</v>
      </c>
    </row>
    <row r="552" spans="14:23" ht="12.75">
      <c r="N552" s="29">
        <v>38664</v>
      </c>
      <c r="O552" s="29">
        <v>38665</v>
      </c>
      <c r="P552" s="29">
        <v>38665</v>
      </c>
      <c r="Q552" s="37">
        <v>38657</v>
      </c>
      <c r="R552" s="30">
        <v>10.1</v>
      </c>
      <c r="S552" s="30">
        <v>8.75</v>
      </c>
      <c r="T552" s="30">
        <v>9.1502</v>
      </c>
      <c r="U552" s="31">
        <v>567900</v>
      </c>
      <c r="V552" s="30">
        <v>82</v>
      </c>
      <c r="W552" s="30">
        <v>32</v>
      </c>
    </row>
    <row r="553" spans="14:23" ht="12.75">
      <c r="N553" s="32">
        <v>38665</v>
      </c>
      <c r="O553" s="32">
        <v>38666</v>
      </c>
      <c r="P553" s="32">
        <v>38666</v>
      </c>
      <c r="Q553" s="37">
        <v>38657</v>
      </c>
      <c r="R553" s="33">
        <v>9.54</v>
      </c>
      <c r="S553" s="33">
        <v>8.95</v>
      </c>
      <c r="T553" s="33">
        <v>9.311</v>
      </c>
      <c r="U553" s="34">
        <v>412800</v>
      </c>
      <c r="V553" s="33">
        <v>69</v>
      </c>
      <c r="W553" s="33">
        <v>33</v>
      </c>
    </row>
    <row r="554" spans="14:23" ht="12.75">
      <c r="N554" s="29">
        <v>38666</v>
      </c>
      <c r="O554" s="29">
        <v>38667</v>
      </c>
      <c r="P554" s="29">
        <v>38667</v>
      </c>
      <c r="Q554" s="37">
        <v>38657</v>
      </c>
      <c r="R554" s="30">
        <v>9.9</v>
      </c>
      <c r="S554" s="30">
        <v>9.1</v>
      </c>
      <c r="T554" s="30">
        <v>9.6604</v>
      </c>
      <c r="U554" s="31">
        <v>536000</v>
      </c>
      <c r="V554" s="30">
        <v>70</v>
      </c>
      <c r="W554" s="30">
        <v>30</v>
      </c>
    </row>
    <row r="555" spans="14:23" ht="12.75">
      <c r="N555" s="32">
        <v>38667</v>
      </c>
      <c r="O555" s="32">
        <v>38668</v>
      </c>
      <c r="P555" s="32">
        <v>38670</v>
      </c>
      <c r="Q555" s="37">
        <v>38657</v>
      </c>
      <c r="R555" s="33">
        <v>10</v>
      </c>
      <c r="S555" s="33">
        <v>8.7</v>
      </c>
      <c r="T555" s="33">
        <v>9.2035</v>
      </c>
      <c r="U555" s="34">
        <v>619400</v>
      </c>
      <c r="V555" s="33">
        <v>87</v>
      </c>
      <c r="W555" s="33">
        <v>34</v>
      </c>
    </row>
    <row r="556" spans="14:23" ht="12.75">
      <c r="N556" s="29">
        <v>38670</v>
      </c>
      <c r="O556" s="29">
        <v>38671</v>
      </c>
      <c r="P556" s="29">
        <v>38671</v>
      </c>
      <c r="Q556" s="37">
        <v>38657</v>
      </c>
      <c r="R556" s="30">
        <v>9.58</v>
      </c>
      <c r="S556" s="30">
        <v>8.6</v>
      </c>
      <c r="T556" s="30">
        <v>9.1493</v>
      </c>
      <c r="U556" s="31">
        <v>540500</v>
      </c>
      <c r="V556" s="30">
        <v>71</v>
      </c>
      <c r="W556" s="30">
        <v>29</v>
      </c>
    </row>
    <row r="557" spans="14:23" ht="12.75">
      <c r="N557" s="32">
        <v>38671</v>
      </c>
      <c r="O557" s="32">
        <v>38672</v>
      </c>
      <c r="P557" s="32">
        <v>38672</v>
      </c>
      <c r="Q557" s="37">
        <v>38657</v>
      </c>
      <c r="R557" s="33">
        <v>9.49</v>
      </c>
      <c r="S557" s="33">
        <v>9</v>
      </c>
      <c r="T557" s="33">
        <v>9.2054</v>
      </c>
      <c r="U557" s="34">
        <v>377800</v>
      </c>
      <c r="V557" s="33">
        <v>52</v>
      </c>
      <c r="W557" s="33">
        <v>26</v>
      </c>
    </row>
    <row r="558" spans="14:23" ht="12.75">
      <c r="N558" s="29">
        <v>38672</v>
      </c>
      <c r="O558" s="29">
        <v>38673</v>
      </c>
      <c r="P558" s="29">
        <v>38673</v>
      </c>
      <c r="Q558" s="37">
        <v>38657</v>
      </c>
      <c r="R558" s="30">
        <v>11.3</v>
      </c>
      <c r="S558" s="30">
        <v>10.4</v>
      </c>
      <c r="T558" s="30">
        <v>11.034</v>
      </c>
      <c r="U558" s="31">
        <v>543500</v>
      </c>
      <c r="V558" s="30">
        <v>61</v>
      </c>
      <c r="W558" s="30">
        <v>31</v>
      </c>
    </row>
    <row r="559" spans="14:23" ht="12.75">
      <c r="N559" s="32">
        <v>38673</v>
      </c>
      <c r="O559" s="32">
        <v>38674</v>
      </c>
      <c r="P559" s="32">
        <v>38674</v>
      </c>
      <c r="Q559" s="37">
        <v>38657</v>
      </c>
      <c r="R559" s="33">
        <v>12.15</v>
      </c>
      <c r="S559" s="33">
        <v>11.25</v>
      </c>
      <c r="T559" s="33">
        <v>11.9169</v>
      </c>
      <c r="U559" s="34">
        <v>435400</v>
      </c>
      <c r="V559" s="33">
        <v>58</v>
      </c>
      <c r="W559" s="33">
        <v>25</v>
      </c>
    </row>
    <row r="560" spans="14:23" ht="12.75">
      <c r="N560" s="29">
        <v>38674</v>
      </c>
      <c r="O560" s="29">
        <v>38675</v>
      </c>
      <c r="P560" s="29">
        <v>38677</v>
      </c>
      <c r="Q560" s="37">
        <v>38657</v>
      </c>
      <c r="R560" s="30">
        <v>10.35</v>
      </c>
      <c r="S560" s="30">
        <v>9.75</v>
      </c>
      <c r="T560" s="30">
        <v>10.0092</v>
      </c>
      <c r="U560" s="31">
        <v>390500</v>
      </c>
      <c r="V560" s="30">
        <v>55</v>
      </c>
      <c r="W560" s="30">
        <v>29</v>
      </c>
    </row>
    <row r="561" spans="14:23" ht="12.75">
      <c r="N561" s="32">
        <v>38677</v>
      </c>
      <c r="O561" s="32">
        <v>38678</v>
      </c>
      <c r="P561" s="32">
        <v>38678</v>
      </c>
      <c r="Q561" s="37">
        <v>38657</v>
      </c>
      <c r="R561" s="33">
        <v>10.9</v>
      </c>
      <c r="S561" s="33">
        <v>9.65</v>
      </c>
      <c r="T561" s="33">
        <v>10.4767</v>
      </c>
      <c r="U561" s="34">
        <v>537700</v>
      </c>
      <c r="V561" s="33">
        <v>71</v>
      </c>
      <c r="W561" s="33">
        <v>27</v>
      </c>
    </row>
    <row r="562" spans="14:23" ht="12.75">
      <c r="N562" s="29">
        <v>38678</v>
      </c>
      <c r="O562" s="29">
        <v>38679</v>
      </c>
      <c r="P562" s="29">
        <v>38679</v>
      </c>
      <c r="Q562" s="37">
        <v>38657</v>
      </c>
      <c r="R562" s="30">
        <v>11.35</v>
      </c>
      <c r="S562" s="30">
        <v>10.75</v>
      </c>
      <c r="T562" s="30">
        <v>11.156</v>
      </c>
      <c r="U562" s="31">
        <v>618400</v>
      </c>
      <c r="V562" s="30">
        <v>74</v>
      </c>
      <c r="W562" s="30">
        <v>30</v>
      </c>
    </row>
    <row r="563" spans="14:23" ht="12.75">
      <c r="N563" s="32">
        <v>38679</v>
      </c>
      <c r="O563" s="32">
        <v>38680</v>
      </c>
      <c r="P563" s="32">
        <v>38684</v>
      </c>
      <c r="Q563" s="37">
        <v>38657</v>
      </c>
      <c r="R563" s="33">
        <v>11.47</v>
      </c>
      <c r="S563" s="33">
        <v>10.705</v>
      </c>
      <c r="T563" s="33">
        <v>11.0189</v>
      </c>
      <c r="U563" s="34">
        <v>540300</v>
      </c>
      <c r="V563" s="33">
        <v>68</v>
      </c>
      <c r="W563" s="33">
        <v>24</v>
      </c>
    </row>
    <row r="564" spans="14:23" ht="12.75">
      <c r="N564" s="29">
        <v>38684</v>
      </c>
      <c r="O564" s="29">
        <v>38685</v>
      </c>
      <c r="P564" s="29">
        <v>38685</v>
      </c>
      <c r="Q564" s="37">
        <v>38657</v>
      </c>
      <c r="R564" s="30">
        <v>11.3</v>
      </c>
      <c r="S564" s="30">
        <v>10.75</v>
      </c>
      <c r="T564" s="30">
        <v>11.0169</v>
      </c>
      <c r="U564" s="31">
        <v>404400</v>
      </c>
      <c r="V564" s="30">
        <v>54</v>
      </c>
      <c r="W564" s="30">
        <v>23</v>
      </c>
    </row>
    <row r="565" spans="14:23" ht="12.75">
      <c r="N565" s="32">
        <v>38685</v>
      </c>
      <c r="O565" s="32">
        <v>38686</v>
      </c>
      <c r="P565" s="32">
        <v>38686</v>
      </c>
      <c r="Q565" s="37">
        <v>38657</v>
      </c>
      <c r="R565" s="33">
        <v>11.485</v>
      </c>
      <c r="S565" s="33">
        <v>11.03</v>
      </c>
      <c r="T565" s="33">
        <v>11.1706</v>
      </c>
      <c r="U565" s="34">
        <v>417200</v>
      </c>
      <c r="V565" s="33">
        <v>49</v>
      </c>
      <c r="W565" s="33">
        <v>24</v>
      </c>
    </row>
    <row r="566" spans="14:23" ht="18.75">
      <c r="N566" s="32"/>
      <c r="O566" s="32"/>
      <c r="P566" s="32"/>
      <c r="Q566" s="38" t="s">
        <v>72</v>
      </c>
      <c r="R566" s="33"/>
      <c r="S566" s="33"/>
      <c r="T566" s="33">
        <f>SUBTOTAL(1,T546:T565)</f>
        <v>10.327074999999999</v>
      </c>
      <c r="U566" s="34"/>
      <c r="V566" s="33"/>
      <c r="W566" s="33"/>
    </row>
    <row r="567" spans="14:23" ht="12.75">
      <c r="N567" s="29">
        <v>38686</v>
      </c>
      <c r="O567" s="29">
        <v>38687</v>
      </c>
      <c r="P567" s="29">
        <v>38687</v>
      </c>
      <c r="Q567" s="37">
        <v>38687</v>
      </c>
      <c r="R567" s="30">
        <v>11.87</v>
      </c>
      <c r="S567" s="30">
        <v>11.59</v>
      </c>
      <c r="T567" s="30">
        <v>11.7315</v>
      </c>
      <c r="U567" s="31">
        <v>361200</v>
      </c>
      <c r="V567" s="30">
        <v>47</v>
      </c>
      <c r="W567" s="30">
        <v>28</v>
      </c>
    </row>
    <row r="568" spans="14:23" ht="12.75">
      <c r="N568" s="32">
        <v>38687</v>
      </c>
      <c r="O568" s="32">
        <v>38688</v>
      </c>
      <c r="P568" s="32">
        <v>38688</v>
      </c>
      <c r="Q568" s="37">
        <v>38687</v>
      </c>
      <c r="R568" s="33">
        <v>12.7</v>
      </c>
      <c r="S568" s="33">
        <v>12.28</v>
      </c>
      <c r="T568" s="33">
        <v>12.582</v>
      </c>
      <c r="U568" s="34">
        <v>467500</v>
      </c>
      <c r="V568" s="33">
        <v>64</v>
      </c>
      <c r="W568" s="33">
        <v>24</v>
      </c>
    </row>
    <row r="569" spans="14:23" ht="12.75">
      <c r="N569" s="29">
        <v>38688</v>
      </c>
      <c r="O569" s="29">
        <v>38689</v>
      </c>
      <c r="P569" s="29">
        <v>38691</v>
      </c>
      <c r="Q569" s="37">
        <v>38687</v>
      </c>
      <c r="R569" s="30">
        <v>13.15</v>
      </c>
      <c r="S569" s="30">
        <v>12.62</v>
      </c>
      <c r="T569" s="30">
        <v>12.9537</v>
      </c>
      <c r="U569" s="31">
        <v>339300</v>
      </c>
      <c r="V569" s="30">
        <v>47</v>
      </c>
      <c r="W569" s="30">
        <v>26</v>
      </c>
    </row>
    <row r="570" spans="14:23" ht="12.75">
      <c r="N570" s="32">
        <v>38691</v>
      </c>
      <c r="O570" s="32">
        <v>38692</v>
      </c>
      <c r="P570" s="32">
        <v>38692</v>
      </c>
      <c r="Q570" s="37">
        <v>38687</v>
      </c>
      <c r="R570" s="33">
        <v>14.4</v>
      </c>
      <c r="S570" s="33">
        <v>14.11</v>
      </c>
      <c r="T570" s="33">
        <v>14.2746</v>
      </c>
      <c r="U570" s="34">
        <v>342700</v>
      </c>
      <c r="V570" s="33">
        <v>50</v>
      </c>
      <c r="W570" s="33">
        <v>28</v>
      </c>
    </row>
    <row r="571" spans="14:23" ht="12.75">
      <c r="N571" s="29">
        <v>38692</v>
      </c>
      <c r="O571" s="29">
        <v>38693</v>
      </c>
      <c r="P571" s="29">
        <v>38693</v>
      </c>
      <c r="Q571" s="37">
        <v>38687</v>
      </c>
      <c r="R571" s="30">
        <v>13.78</v>
      </c>
      <c r="S571" s="30">
        <v>13.35</v>
      </c>
      <c r="T571" s="30">
        <v>13.5725</v>
      </c>
      <c r="U571" s="31">
        <v>352900</v>
      </c>
      <c r="V571" s="30">
        <v>53</v>
      </c>
      <c r="W571" s="30">
        <v>26</v>
      </c>
    </row>
    <row r="572" spans="14:23" ht="12.75">
      <c r="N572" s="32">
        <v>38693</v>
      </c>
      <c r="O572" s="32">
        <v>38694</v>
      </c>
      <c r="P572" s="32">
        <v>38694</v>
      </c>
      <c r="Q572" s="37">
        <v>38687</v>
      </c>
      <c r="R572" s="33">
        <v>14.05</v>
      </c>
      <c r="S572" s="33">
        <v>13.8</v>
      </c>
      <c r="T572" s="33">
        <v>13.9475</v>
      </c>
      <c r="U572" s="34">
        <v>482800</v>
      </c>
      <c r="V572" s="33">
        <v>68</v>
      </c>
      <c r="W572" s="33">
        <v>26</v>
      </c>
    </row>
    <row r="573" spans="14:23" ht="12.75">
      <c r="N573" s="29">
        <v>38694</v>
      </c>
      <c r="O573" s="29">
        <v>38695</v>
      </c>
      <c r="P573" s="29">
        <v>38695</v>
      </c>
      <c r="Q573" s="37">
        <v>38687</v>
      </c>
      <c r="R573" s="30">
        <v>14.45</v>
      </c>
      <c r="S573" s="30">
        <v>14.13</v>
      </c>
      <c r="T573" s="30">
        <v>14.2565</v>
      </c>
      <c r="U573" s="31">
        <v>497800</v>
      </c>
      <c r="V573" s="30">
        <v>65</v>
      </c>
      <c r="W573" s="30">
        <v>27</v>
      </c>
    </row>
    <row r="574" spans="14:23" ht="12.75">
      <c r="N574" s="32">
        <v>38695</v>
      </c>
      <c r="O574" s="32">
        <v>38696</v>
      </c>
      <c r="P574" s="32">
        <v>38698</v>
      </c>
      <c r="Q574" s="37">
        <v>38687</v>
      </c>
      <c r="R574" s="33">
        <v>15.43</v>
      </c>
      <c r="S574" s="33">
        <v>14.78</v>
      </c>
      <c r="T574" s="33">
        <v>15.0226</v>
      </c>
      <c r="U574" s="34">
        <v>420400</v>
      </c>
      <c r="V574" s="33">
        <v>64</v>
      </c>
      <c r="W574" s="33">
        <v>25</v>
      </c>
    </row>
    <row r="575" spans="14:23" ht="18.75">
      <c r="N575" s="32"/>
      <c r="O575" s="32"/>
      <c r="P575" s="32"/>
      <c r="Q575" s="38" t="s">
        <v>73</v>
      </c>
      <c r="R575" s="33"/>
      <c r="S575" s="33"/>
      <c r="T575" s="33">
        <f>SUBTOTAL(1,T567:T574)</f>
        <v>13.5426125</v>
      </c>
      <c r="U575" s="34"/>
      <c r="V575" s="33"/>
      <c r="W575" s="33"/>
    </row>
    <row r="576" spans="14:23" ht="18.75">
      <c r="N576" s="32"/>
      <c r="O576" s="32"/>
      <c r="P576" s="32"/>
      <c r="Q576" s="38" t="s">
        <v>49</v>
      </c>
      <c r="R576" s="33"/>
      <c r="S576" s="33"/>
      <c r="T576" s="33">
        <f>SUBTOTAL(1,T76:T574)</f>
        <v>7.118075630252104</v>
      </c>
      <c r="U576" s="34"/>
      <c r="V576" s="33"/>
      <c r="W576" s="33"/>
    </row>
  </sheetData>
  <printOptions/>
  <pageMargins left="0.75" right="0.75" top="1" bottom="1" header="0.5" footer="0.5"/>
  <pageSetup fitToHeight="1" fitToWidth="1"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I42"/>
  <sheetViews>
    <sheetView workbookViewId="0" topLeftCell="A1">
      <pane ySplit="3" topLeftCell="BM1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148</v>
      </c>
    </row>
    <row r="3" ht="12.75">
      <c r="B3" s="84" t="s">
        <v>143</v>
      </c>
    </row>
    <row r="4" ht="15.75">
      <c r="A4" s="58"/>
    </row>
    <row r="5" spans="1:2" ht="12.75">
      <c r="A5" s="59" t="s">
        <v>125</v>
      </c>
      <c r="B5" s="67">
        <v>8781026.141184928</v>
      </c>
    </row>
    <row r="6" spans="1:2" ht="12.75">
      <c r="A6" s="59" t="s">
        <v>126</v>
      </c>
      <c r="B6" s="67">
        <v>8558474.421937646</v>
      </c>
    </row>
    <row r="7" spans="1:2" ht="12.75">
      <c r="A7" s="59" t="s">
        <v>127</v>
      </c>
      <c r="B7" s="67">
        <v>8730682.030971684</v>
      </c>
    </row>
    <row r="8" spans="1:2" ht="12.75">
      <c r="A8" s="59" t="s">
        <v>128</v>
      </c>
      <c r="B8" s="67">
        <v>8824976.160717562</v>
      </c>
    </row>
    <row r="9" spans="1:2" ht="12.75">
      <c r="A9" s="59" t="s">
        <v>129</v>
      </c>
      <c r="B9" s="67">
        <v>8377005.645419091</v>
      </c>
    </row>
    <row r="10" spans="1:2" ht="12.75">
      <c r="A10" s="59" t="s">
        <v>130</v>
      </c>
      <c r="B10" s="67">
        <v>7882985.113042146</v>
      </c>
    </row>
    <row r="11" spans="1:2" ht="12.75">
      <c r="A11" s="59" t="s">
        <v>131</v>
      </c>
      <c r="B11" s="67">
        <v>7423374.401936714</v>
      </c>
    </row>
    <row r="12" spans="1:2" ht="12.75">
      <c r="A12" s="59" t="s">
        <v>132</v>
      </c>
      <c r="B12" s="67">
        <v>6925936.563445734</v>
      </c>
    </row>
    <row r="13" spans="1:2" ht="12.75">
      <c r="A13" s="59" t="s">
        <v>114</v>
      </c>
      <c r="B13" s="67">
        <v>7131084.331709899</v>
      </c>
    </row>
    <row r="14" spans="1:2" ht="12.75">
      <c r="A14" s="59" t="s">
        <v>115</v>
      </c>
      <c r="B14" s="67">
        <v>7112144.048893307</v>
      </c>
    </row>
    <row r="15" spans="1:2" ht="12.75">
      <c r="A15" s="59" t="s">
        <v>116</v>
      </c>
      <c r="B15" s="67">
        <v>6782359.2097106185</v>
      </c>
    </row>
    <row r="16" spans="1:2" ht="12.75">
      <c r="A16" s="59" t="s">
        <v>117</v>
      </c>
      <c r="B16" s="67">
        <v>6621211.572708543</v>
      </c>
    </row>
    <row r="17" spans="1:2" ht="12.75">
      <c r="A17" s="59" t="s">
        <v>118</v>
      </c>
      <c r="B17" s="67">
        <v>6309035.978864219</v>
      </c>
    </row>
    <row r="18" spans="1:2" ht="12.75">
      <c r="A18" s="59" t="s">
        <v>119</v>
      </c>
      <c r="B18" s="67">
        <v>6418022.855633223</v>
      </c>
    </row>
    <row r="19" spans="1:2" ht="12.75">
      <c r="A19" s="59" t="s">
        <v>120</v>
      </c>
      <c r="B19" s="67">
        <v>6653990.052791666</v>
      </c>
    </row>
    <row r="20" spans="1:2" ht="12.75">
      <c r="A20" s="60" t="s">
        <v>106</v>
      </c>
      <c r="B20" s="67">
        <v>6561423.509744368</v>
      </c>
    </row>
    <row r="21" spans="1:2" ht="12.75">
      <c r="A21" s="60" t="s">
        <v>107</v>
      </c>
      <c r="B21" s="67">
        <v>6485580.53444753</v>
      </c>
    </row>
    <row r="22" spans="1:2" ht="12.75">
      <c r="A22" s="60" t="s">
        <v>108</v>
      </c>
      <c r="B22" s="67">
        <v>6264809.816449483</v>
      </c>
    </row>
    <row r="23" spans="1:2" ht="12.75">
      <c r="A23" s="60" t="s">
        <v>109</v>
      </c>
      <c r="B23" s="67">
        <v>7073882.505012962</v>
      </c>
    </row>
    <row r="24" spans="1:2" ht="12.75">
      <c r="A24" s="60" t="s">
        <v>110</v>
      </c>
      <c r="B24" s="67">
        <v>5670119.609326092</v>
      </c>
    </row>
    <row r="25" spans="1:2" ht="12.75">
      <c r="A25" s="60" t="s">
        <v>111</v>
      </c>
      <c r="B25" s="67">
        <v>4747874.577319243</v>
      </c>
    </row>
    <row r="26" spans="1:2" ht="12.75">
      <c r="A26" s="60" t="s">
        <v>112</v>
      </c>
      <c r="B26" s="67">
        <v>4790574.246234702</v>
      </c>
    </row>
    <row r="27" spans="1:2" ht="12.75">
      <c r="A27" s="60" t="s">
        <v>113</v>
      </c>
      <c r="B27" s="67">
        <v>4065743.944395854</v>
      </c>
    </row>
    <row r="28" spans="1:2" ht="12.75">
      <c r="A28" s="60" t="s">
        <v>122</v>
      </c>
      <c r="B28" s="67">
        <v>2766634.6752477516</v>
      </c>
    </row>
    <row r="29" spans="1:2" ht="12.75">
      <c r="A29" s="60" t="s">
        <v>147</v>
      </c>
      <c r="B29" s="67">
        <f>SUM('Disposition Month'!G60:G71)</f>
        <v>4293212.686775938</v>
      </c>
    </row>
    <row r="30" spans="1:2" ht="12.75">
      <c r="A30" s="60" t="s">
        <v>152</v>
      </c>
      <c r="B30" s="67">
        <f>SUM('Disposition Month'!G72:G83)</f>
        <v>4595950.798525739</v>
      </c>
    </row>
    <row r="31" spans="1:2" ht="12.75">
      <c r="A31" s="60" t="s">
        <v>153</v>
      </c>
      <c r="B31" s="67">
        <f>((SUM('Disposition Month'!G84:G88))/5)*12</f>
        <v>3714716.9634245923</v>
      </c>
    </row>
    <row r="32" ht="12.75">
      <c r="A32" s="60"/>
    </row>
    <row r="33" spans="1:9" ht="12.75">
      <c r="A33" s="60"/>
      <c r="B33" s="67">
        <f>SUM(B5:B32)</f>
        <v>173562832.39587125</v>
      </c>
      <c r="I33" s="67">
        <f>((SUM('Disposition Month'!N75:N90))/9)*12</f>
        <v>0</v>
      </c>
    </row>
    <row r="35" spans="1:2" ht="12.75">
      <c r="A35" s="62" t="s">
        <v>92</v>
      </c>
      <c r="B35" s="63">
        <f>B31/B33</f>
        <v>0.021402721493688638</v>
      </c>
    </row>
    <row r="36" spans="1:2" ht="12.75">
      <c r="A36" s="62"/>
      <c r="B36" s="85"/>
    </row>
    <row r="37" ht="12.75">
      <c r="A37" s="60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</sheetData>
  <printOptions/>
  <pageMargins left="0.75" right="0.75" top="1" bottom="1" header="0.5" footer="0.5"/>
  <pageSetup fitToHeight="1" fitToWidth="1" horizontalDpi="600" verticalDpi="600" orientation="landscape" scale="93" r:id="rId1"/>
  <headerFooter alignWithMargins="0">
    <oddFooter>&amp;LSource:  SONRIS Revenue Statements&amp;C4&amp;R&amp;"Arial,Italic"As of January 2009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2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6.28125" style="67" customWidth="1"/>
  </cols>
  <sheetData>
    <row r="1" ht="15.75">
      <c r="A1" s="40" t="s">
        <v>149</v>
      </c>
    </row>
    <row r="3" ht="12.75">
      <c r="B3" s="84" t="s">
        <v>150</v>
      </c>
    </row>
    <row r="4" ht="15.75">
      <c r="A4" s="58"/>
    </row>
    <row r="5" spans="1:2" ht="12.75">
      <c r="A5" s="59" t="s">
        <v>125</v>
      </c>
      <c r="B5" s="67">
        <v>94125368.0492202</v>
      </c>
    </row>
    <row r="6" spans="1:2" ht="12.75">
      <c r="A6" s="59" t="s">
        <v>126</v>
      </c>
      <c r="B6" s="67">
        <v>89454160.399017</v>
      </c>
    </row>
    <row r="7" spans="1:2" ht="12.75">
      <c r="A7" s="59" t="s">
        <v>127</v>
      </c>
      <c r="B7" s="67">
        <v>84301670.20897071</v>
      </c>
    </row>
    <row r="8" spans="1:2" ht="12.75">
      <c r="A8" s="59" t="s">
        <v>128</v>
      </c>
      <c r="B8" s="67">
        <v>79934039.7661107</v>
      </c>
    </row>
    <row r="9" spans="1:2" ht="12.75">
      <c r="A9" s="59" t="s">
        <v>129</v>
      </c>
      <c r="B9" s="67">
        <v>78234139.073201</v>
      </c>
    </row>
    <row r="10" spans="1:2" ht="12.75">
      <c r="A10" s="59" t="s">
        <v>130</v>
      </c>
      <c r="B10" s="67">
        <v>73532728.57167429</v>
      </c>
    </row>
    <row r="11" spans="1:2" ht="12.75">
      <c r="A11" s="59" t="s">
        <v>131</v>
      </c>
      <c r="B11" s="67">
        <v>67566287.5721549</v>
      </c>
    </row>
    <row r="12" spans="1:2" ht="12.75">
      <c r="A12" s="59" t="s">
        <v>132</v>
      </c>
      <c r="B12" s="67">
        <v>68771994.91115737</v>
      </c>
    </row>
    <row r="13" spans="1:2" ht="12.75">
      <c r="A13" s="59" t="s">
        <v>114</v>
      </c>
      <c r="B13" s="67">
        <v>63785078.1957835</v>
      </c>
    </row>
    <row r="14" spans="1:2" ht="12.75">
      <c r="A14" s="59" t="s">
        <v>115</v>
      </c>
      <c r="B14" s="67">
        <v>59265714.829273686</v>
      </c>
    </row>
    <row r="15" spans="1:2" ht="12.75">
      <c r="A15" s="59" t="s">
        <v>116</v>
      </c>
      <c r="B15" s="67">
        <v>59631387.2903608</v>
      </c>
    </row>
    <row r="16" spans="1:2" ht="12.75">
      <c r="A16" s="59" t="s">
        <v>117</v>
      </c>
      <c r="B16" s="67">
        <v>55353140.64949941</v>
      </c>
    </row>
    <row r="17" spans="1:2" ht="12.75">
      <c r="A17" s="59" t="s">
        <v>118</v>
      </c>
      <c r="B17" s="67">
        <v>54136350.23640294</v>
      </c>
    </row>
    <row r="18" spans="1:2" ht="12.75">
      <c r="A18" s="59" t="s">
        <v>119</v>
      </c>
      <c r="B18" s="67">
        <v>54136350.23640294</v>
      </c>
    </row>
    <row r="19" spans="1:2" ht="12.75">
      <c r="A19" s="59" t="s">
        <v>120</v>
      </c>
      <c r="B19" s="67">
        <v>60755685.05036849</v>
      </c>
    </row>
    <row r="20" spans="1:2" ht="12.75">
      <c r="A20" s="60" t="s">
        <v>106</v>
      </c>
      <c r="B20" s="67">
        <v>61613141.4094407</v>
      </c>
    </row>
    <row r="21" spans="1:2" ht="12.75">
      <c r="A21" s="60" t="s">
        <v>107</v>
      </c>
      <c r="B21" s="67">
        <v>51729193.63640174</v>
      </c>
    </row>
    <row r="22" spans="1:2" ht="12.75">
      <c r="A22" s="60" t="s">
        <v>108</v>
      </c>
      <c r="B22" s="67">
        <v>55650029.65467328</v>
      </c>
    </row>
    <row r="23" spans="1:2" ht="12.75">
      <c r="A23" s="60" t="s">
        <v>109</v>
      </c>
      <c r="B23" s="67">
        <v>62648530.875703655</v>
      </c>
    </row>
    <row r="24" spans="1:2" ht="12.75">
      <c r="A24" s="60" t="s">
        <v>110</v>
      </c>
      <c r="B24" s="67">
        <v>59989148.04670321</v>
      </c>
    </row>
    <row r="25" spans="1:2" ht="12.75">
      <c r="A25" s="60" t="s">
        <v>111</v>
      </c>
      <c r="B25" s="67">
        <v>53028702.280907445</v>
      </c>
    </row>
    <row r="26" spans="1:2" ht="12.75">
      <c r="A26" s="60" t="s">
        <v>112</v>
      </c>
      <c r="B26" s="67">
        <v>48754276.28357047</v>
      </c>
    </row>
    <row r="27" spans="1:2" ht="12.75">
      <c r="A27" s="60" t="s">
        <v>113</v>
      </c>
      <c r="B27" s="67">
        <v>42369541.04076271</v>
      </c>
    </row>
    <row r="28" spans="1:2" ht="12.75">
      <c r="A28" s="60" t="s">
        <v>122</v>
      </c>
      <c r="B28" s="67">
        <v>33179715.25278523</v>
      </c>
    </row>
    <row r="29" spans="1:2" ht="12.75">
      <c r="A29" s="60" t="s">
        <v>147</v>
      </c>
      <c r="B29" s="67">
        <f>SUM('Disposition Month'!G125:G136)</f>
        <v>42520361.457738034</v>
      </c>
    </row>
    <row r="30" spans="1:2" ht="12.75">
      <c r="A30" s="60" t="s">
        <v>152</v>
      </c>
      <c r="B30" s="67">
        <f>SUM('Disposition Month'!G137:G148)</f>
        <v>44266296.326744</v>
      </c>
    </row>
    <row r="31" spans="1:2" ht="12.75">
      <c r="A31" s="60" t="s">
        <v>153</v>
      </c>
      <c r="B31" s="67">
        <f>((SUM('Disposition Month'!G149:G152))/4)*12</f>
        <v>40106794.92861888</v>
      </c>
    </row>
    <row r="32" ht="12.75">
      <c r="A32" s="60"/>
    </row>
    <row r="33" ht="12.75">
      <c r="A33" s="60"/>
    </row>
    <row r="34" spans="1:2" ht="12.75">
      <c r="A34" s="60"/>
      <c r="B34" s="67">
        <f>SUM(B5:B33)</f>
        <v>1638839826.233647</v>
      </c>
    </row>
    <row r="36" spans="1:2" ht="12.75">
      <c r="A36" s="62" t="s">
        <v>92</v>
      </c>
      <c r="B36" s="63">
        <f>B31/B34</f>
        <v>0.02447267529542018</v>
      </c>
    </row>
    <row r="37" spans="1:2" ht="12.75">
      <c r="A37" s="62"/>
      <c r="B37" s="85"/>
    </row>
    <row r="38" ht="12.75">
      <c r="A38" s="60"/>
    </row>
    <row r="39" ht="12.75">
      <c r="A39" s="60"/>
    </row>
    <row r="40" ht="12.75">
      <c r="A40" s="60"/>
    </row>
    <row r="41" ht="12.75">
      <c r="A41" s="60"/>
    </row>
    <row r="42" ht="12.75">
      <c r="A42" s="60"/>
    </row>
    <row r="43" ht="12.75">
      <c r="A43" s="60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&amp;C6&amp;R&amp;"Arial,Italic"As of January 2009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42"/>
  </sheetPr>
  <dimension ref="A1:E33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bestFit="1" customWidth="1"/>
    <col min="2" max="3" width="16.00390625" style="0" bestFit="1" customWidth="1"/>
    <col min="4" max="4" width="15.140625" style="0" customWidth="1"/>
    <col min="5" max="5" width="16.00390625" style="0" bestFit="1" customWidth="1"/>
    <col min="6" max="6" width="7.421875" style="0" bestFit="1" customWidth="1"/>
    <col min="7" max="7" width="14.8515625" style="0" bestFit="1" customWidth="1"/>
    <col min="8" max="8" width="15.140625" style="0" bestFit="1" customWidth="1"/>
    <col min="9" max="9" width="13.28125" style="0" bestFit="1" customWidth="1"/>
    <col min="10" max="10" width="13.421875" style="0" bestFit="1" customWidth="1"/>
    <col min="14" max="25" width="14.00390625" style="0" bestFit="1" customWidth="1"/>
  </cols>
  <sheetData>
    <row r="1" ht="18">
      <c r="A1" s="41" t="s">
        <v>105</v>
      </c>
    </row>
    <row r="4" spans="1:5" ht="12.75">
      <c r="A4" s="14" t="s">
        <v>91</v>
      </c>
      <c r="B4" s="5" t="s">
        <v>0</v>
      </c>
      <c r="C4" s="5" t="s">
        <v>1</v>
      </c>
      <c r="D4" s="5" t="s">
        <v>2</v>
      </c>
      <c r="E4" s="5" t="s">
        <v>9</v>
      </c>
    </row>
    <row r="5" spans="1:5" ht="12.75">
      <c r="A5" s="1">
        <v>39356</v>
      </c>
      <c r="B5" s="6">
        <v>28623448.64</v>
      </c>
      <c r="C5" s="6">
        <v>24479081.81</v>
      </c>
      <c r="D5" s="82">
        <v>1889038.21</v>
      </c>
      <c r="E5" s="23">
        <f aca="true" t="shared" si="0" ref="E5:E13">SUM(B5:D5)</f>
        <v>54991568.660000004</v>
      </c>
    </row>
    <row r="6" spans="1:5" ht="12.75">
      <c r="A6" s="1">
        <v>39387</v>
      </c>
      <c r="B6" s="6">
        <v>30444240.23</v>
      </c>
      <c r="C6" s="6">
        <v>26010143.64</v>
      </c>
      <c r="D6" s="82">
        <v>2273999.31</v>
      </c>
      <c r="E6" s="23">
        <f t="shared" si="0"/>
        <v>58728383.18000001</v>
      </c>
    </row>
    <row r="7" spans="1:5" ht="12.75">
      <c r="A7" s="1">
        <v>39417</v>
      </c>
      <c r="B7" s="6">
        <v>31710668.44</v>
      </c>
      <c r="C7" s="6">
        <v>27725734.66</v>
      </c>
      <c r="D7" s="82">
        <v>2212815.52</v>
      </c>
      <c r="E7" s="23">
        <f t="shared" si="0"/>
        <v>61649218.620000005</v>
      </c>
    </row>
    <row r="8" spans="1:5" ht="12.75">
      <c r="A8" s="1">
        <v>39448</v>
      </c>
      <c r="B8" s="6">
        <v>29913780.95</v>
      </c>
      <c r="C8" s="6">
        <v>28699212.26</v>
      </c>
      <c r="D8" s="82">
        <v>2259556.75</v>
      </c>
      <c r="E8" s="23">
        <f t="shared" si="0"/>
        <v>60872549.96</v>
      </c>
    </row>
    <row r="9" spans="1:5" ht="12.75">
      <c r="A9" s="1">
        <v>39479</v>
      </c>
      <c r="B9" s="6">
        <v>29555313.24</v>
      </c>
      <c r="C9" s="6">
        <v>30034730.29</v>
      </c>
      <c r="D9" s="82">
        <v>1885651.92</v>
      </c>
      <c r="E9" s="23">
        <f t="shared" si="0"/>
        <v>61475695.45</v>
      </c>
    </row>
    <row r="10" spans="1:5" ht="12.75">
      <c r="A10" s="1">
        <v>39508</v>
      </c>
      <c r="B10" s="6">
        <v>33493565.35</v>
      </c>
      <c r="C10" s="6">
        <v>36124416.31</v>
      </c>
      <c r="D10" s="82">
        <v>1889751.65</v>
      </c>
      <c r="E10" s="23">
        <f t="shared" si="0"/>
        <v>71507733.31</v>
      </c>
    </row>
    <row r="11" spans="1:5" ht="12.75">
      <c r="A11" s="1">
        <v>39539</v>
      </c>
      <c r="B11" s="6">
        <v>38211282.65</v>
      </c>
      <c r="C11" s="6">
        <v>37893185.74</v>
      </c>
      <c r="D11" s="82">
        <v>2062364.69</v>
      </c>
      <c r="E11" s="23">
        <f t="shared" si="0"/>
        <v>78166833.08</v>
      </c>
    </row>
    <row r="12" spans="1:5" ht="12.75">
      <c r="A12" s="1">
        <v>39569</v>
      </c>
      <c r="B12" s="6">
        <v>44514874.18</v>
      </c>
      <c r="C12" s="6">
        <v>50673768.39</v>
      </c>
      <c r="D12" s="82">
        <v>3144004.36</v>
      </c>
      <c r="E12" s="23">
        <f t="shared" si="0"/>
        <v>98332646.92999999</v>
      </c>
    </row>
    <row r="13" spans="1:5" ht="12.75">
      <c r="A13" s="1">
        <v>39600</v>
      </c>
      <c r="B13" s="6">
        <v>45614195.77</v>
      </c>
      <c r="C13" s="6">
        <v>55575069.48</v>
      </c>
      <c r="D13" s="82">
        <v>3112422.88</v>
      </c>
      <c r="E13" s="23">
        <f t="shared" si="0"/>
        <v>104301688.13</v>
      </c>
    </row>
    <row r="14" spans="1:5" ht="12.75">
      <c r="A14" s="1">
        <v>39630</v>
      </c>
      <c r="B14" s="6">
        <v>47543940.5</v>
      </c>
      <c r="C14" s="6">
        <v>54314465.1</v>
      </c>
      <c r="D14" s="82">
        <v>3500613.99</v>
      </c>
      <c r="E14" s="23">
        <f>SUM(B14:D14)</f>
        <v>105359019.58999999</v>
      </c>
    </row>
    <row r="15" spans="1:5" ht="12.75">
      <c r="A15" s="1">
        <v>39661</v>
      </c>
      <c r="B15" s="6">
        <v>39693223.38</v>
      </c>
      <c r="C15" s="6">
        <v>37047764.71</v>
      </c>
      <c r="D15" s="82">
        <v>2444398.85</v>
      </c>
      <c r="E15" s="23">
        <f>SUM(B15:D15)</f>
        <v>79185386.94</v>
      </c>
    </row>
    <row r="16" spans="1:5" ht="12.75">
      <c r="A16" s="1">
        <v>39692</v>
      </c>
      <c r="B16" s="6">
        <v>12377272.11</v>
      </c>
      <c r="C16" s="6">
        <v>13221801.24</v>
      </c>
      <c r="D16" s="82">
        <v>524201.76</v>
      </c>
      <c r="E16" s="23">
        <f>SUM(B16:D16)</f>
        <v>26123275.110000003</v>
      </c>
    </row>
    <row r="17" spans="1:5" ht="12.75">
      <c r="A17" s="1">
        <v>39722</v>
      </c>
      <c r="B17" s="6">
        <v>19648269.38</v>
      </c>
      <c r="C17" s="6">
        <v>25305555.23</v>
      </c>
      <c r="D17" s="82">
        <v>783460.85</v>
      </c>
      <c r="E17" s="23">
        <f>SUM(B17:D17)</f>
        <v>45737285.46</v>
      </c>
    </row>
    <row r="18" spans="1:5" ht="12.75">
      <c r="A18" s="3" t="s">
        <v>9</v>
      </c>
      <c r="B18" s="42">
        <f>SUM(B5:B17)</f>
        <v>431344074.82</v>
      </c>
      <c r="C18" s="42">
        <f>SUM(C5:C17)</f>
        <v>447104928.8600001</v>
      </c>
      <c r="D18" s="42">
        <f>SUM(D5:D17)</f>
        <v>27982280.740000006</v>
      </c>
      <c r="E18" s="42">
        <f>SUM(E5:E17)</f>
        <v>906431284.42</v>
      </c>
    </row>
    <row r="20" spans="1:4" ht="12.75">
      <c r="A20" t="s">
        <v>92</v>
      </c>
      <c r="B20" s="43">
        <f>B18/$E$18</f>
        <v>0.475870683452861</v>
      </c>
      <c r="C20" s="43">
        <f>C18/$E$18</f>
        <v>0.4932584924472129</v>
      </c>
      <c r="D20" s="43">
        <f>D18/$E$18</f>
        <v>0.03087082409992621</v>
      </c>
    </row>
    <row r="22" spans="2:4" ht="12.75">
      <c r="B22" s="20"/>
      <c r="C22" s="20"/>
      <c r="D22" s="20"/>
    </row>
    <row r="23" spans="2:5" ht="12.75">
      <c r="B23" s="20"/>
      <c r="C23" s="20"/>
      <c r="D23" s="20"/>
      <c r="E23" s="89"/>
    </row>
    <row r="24" spans="1:4" ht="12.75">
      <c r="A24" s="2"/>
      <c r="B24" s="20"/>
      <c r="C24" s="20"/>
      <c r="D24" s="20"/>
    </row>
    <row r="25" spans="2:4" ht="12.75">
      <c r="B25" s="20"/>
      <c r="C25" s="20"/>
      <c r="D25" s="20"/>
    </row>
    <row r="26" spans="2:4" ht="12.75">
      <c r="B26" s="20"/>
      <c r="C26" s="20"/>
      <c r="D26" s="20"/>
    </row>
    <row r="27" spans="2:4" ht="12.75">
      <c r="B27" s="20"/>
      <c r="C27" s="20"/>
      <c r="D27" s="20"/>
    </row>
    <row r="28" spans="2:4" ht="12.75">
      <c r="B28" s="20"/>
      <c r="C28" s="20"/>
      <c r="D28" s="20"/>
    </row>
    <row r="29" spans="2:4" ht="12.75">
      <c r="B29" s="20"/>
      <c r="C29" s="20"/>
      <c r="D29" s="20"/>
    </row>
    <row r="30" spans="2:4" ht="12.75">
      <c r="B30" s="20"/>
      <c r="C30" s="20"/>
      <c r="D30" s="20"/>
    </row>
    <row r="31" spans="2:4" ht="12.75">
      <c r="B31" s="20"/>
      <c r="C31" s="20"/>
      <c r="D31" s="20"/>
    </row>
    <row r="32" spans="2:4" ht="12.75">
      <c r="B32" s="20"/>
      <c r="C32" s="20"/>
      <c r="D32" s="20"/>
    </row>
    <row r="33" spans="2:4" ht="12.75">
      <c r="B33" s="20"/>
      <c r="C33" s="20"/>
      <c r="D33" s="20"/>
    </row>
  </sheetData>
  <printOptions/>
  <pageMargins left="0.75" right="0.75" top="1" bottom="1" header="0.5" footer="0.5"/>
  <pageSetup horizontalDpi="1200" verticalDpi="1200" orientation="portrait" r:id="rId1"/>
  <headerFooter alignWithMargins="0">
    <oddFooter>&amp;C8&amp;R&amp;"Arial,Italic"As of January 2009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tabColor indexed="42"/>
    <pageSetUpPr fitToPage="1"/>
  </sheetPr>
  <dimension ref="A1:B63"/>
  <sheetViews>
    <sheetView workbookViewId="0" topLeftCell="A1">
      <selection activeCell="A2" sqref="A2"/>
    </sheetView>
  </sheetViews>
  <sheetFormatPr defaultColWidth="9.140625" defaultRowHeight="12.75"/>
  <cols>
    <col min="1" max="1" width="18.00390625" style="0" customWidth="1"/>
    <col min="2" max="2" width="14.8515625" style="0" bestFit="1" customWidth="1"/>
  </cols>
  <sheetData>
    <row r="1" ht="15.75">
      <c r="A1" s="44" t="s">
        <v>93</v>
      </c>
    </row>
    <row r="4" spans="1:2" ht="12.75">
      <c r="A4" s="14" t="s">
        <v>91</v>
      </c>
      <c r="B4" s="5" t="s">
        <v>143</v>
      </c>
    </row>
    <row r="5" spans="1:2" ht="12.75">
      <c r="A5" s="1">
        <v>37987</v>
      </c>
      <c r="B5" s="45">
        <v>439528.960906176</v>
      </c>
    </row>
    <row r="6" spans="1:2" ht="12.75">
      <c r="A6" s="1">
        <v>38018</v>
      </c>
      <c r="B6" s="45">
        <v>352554.180743024</v>
      </c>
    </row>
    <row r="7" spans="1:2" ht="12.75">
      <c r="A7" s="1">
        <v>38047</v>
      </c>
      <c r="B7" s="45">
        <v>388250.305649819</v>
      </c>
    </row>
    <row r="8" spans="1:2" ht="12.75">
      <c r="A8" s="1">
        <v>38078</v>
      </c>
      <c r="B8" s="45">
        <v>371664.949689473</v>
      </c>
    </row>
    <row r="9" spans="1:2" ht="12.75">
      <c r="A9" s="1">
        <v>38108</v>
      </c>
      <c r="B9" s="45">
        <v>376944.419134308</v>
      </c>
    </row>
    <row r="10" spans="1:2" ht="12.75">
      <c r="A10" s="1">
        <v>38139</v>
      </c>
      <c r="B10" s="45">
        <v>364373.390834328</v>
      </c>
    </row>
    <row r="11" spans="1:2" ht="12.75">
      <c r="A11" s="1">
        <v>38169</v>
      </c>
      <c r="B11" s="45">
        <v>373376.367013104</v>
      </c>
    </row>
    <row r="12" spans="1:2" ht="12.75">
      <c r="A12" s="1">
        <v>38200</v>
      </c>
      <c r="B12" s="45">
        <v>374957.045438572</v>
      </c>
    </row>
    <row r="13" spans="1:2" ht="12.75">
      <c r="A13" s="1">
        <v>38231</v>
      </c>
      <c r="B13" s="45">
        <v>252648.349409408</v>
      </c>
    </row>
    <row r="14" spans="1:2" ht="12.75">
      <c r="A14" s="1">
        <v>38261</v>
      </c>
      <c r="B14" s="45">
        <v>294836.087502823</v>
      </c>
    </row>
    <row r="15" spans="1:2" ht="12.75">
      <c r="A15" s="1">
        <v>38292</v>
      </c>
      <c r="B15" s="45">
        <v>306161.902001331</v>
      </c>
    </row>
    <row r="16" spans="1:2" ht="12.75">
      <c r="A16" s="1">
        <v>38322</v>
      </c>
      <c r="B16" s="45">
        <v>325615.349848648</v>
      </c>
    </row>
    <row r="17" spans="1:2" ht="12.75">
      <c r="A17" s="1">
        <v>38353</v>
      </c>
      <c r="B17" s="45">
        <v>346534.816999994</v>
      </c>
    </row>
    <row r="18" spans="1:2" ht="12.75">
      <c r="A18" s="1">
        <v>38384</v>
      </c>
      <c r="B18" s="45">
        <v>319401.764713798</v>
      </c>
    </row>
    <row r="19" spans="1:2" ht="12.75">
      <c r="A19" s="1">
        <v>38412</v>
      </c>
      <c r="B19" s="45">
        <v>326574.195420017</v>
      </c>
    </row>
    <row r="20" spans="1:2" ht="12.75">
      <c r="A20" s="1">
        <v>38443</v>
      </c>
      <c r="B20" s="45">
        <v>404282.727532215</v>
      </c>
    </row>
    <row r="21" spans="1:2" ht="12.75">
      <c r="A21" s="1">
        <v>38473</v>
      </c>
      <c r="B21" s="45">
        <v>376916.311024236</v>
      </c>
    </row>
    <row r="22" spans="1:2" ht="12.75">
      <c r="A22" s="1">
        <v>38504</v>
      </c>
      <c r="B22" s="45">
        <v>358886.385156029</v>
      </c>
    </row>
    <row r="23" spans="1:2" ht="12.75">
      <c r="A23" s="1">
        <v>38534</v>
      </c>
      <c r="B23" s="45">
        <v>319254.637164009</v>
      </c>
    </row>
    <row r="24" spans="1:2" ht="12.75">
      <c r="A24" s="1">
        <v>38565</v>
      </c>
      <c r="B24" s="45">
        <v>315616.439911155</v>
      </c>
    </row>
    <row r="25" spans="1:2" ht="12.75">
      <c r="A25" s="1">
        <v>38596</v>
      </c>
      <c r="B25" s="45">
        <v>78702.698250477</v>
      </c>
    </row>
    <row r="26" spans="1:2" ht="12.75">
      <c r="A26" s="1">
        <v>38626</v>
      </c>
      <c r="B26" s="45">
        <v>114538.450766073</v>
      </c>
    </row>
    <row r="27" spans="1:2" ht="12.75">
      <c r="A27" s="1">
        <v>38657</v>
      </c>
      <c r="B27" s="45">
        <v>180921.896908191</v>
      </c>
    </row>
    <row r="28" spans="1:2" ht="12.75">
      <c r="A28" s="1">
        <v>38687</v>
      </c>
      <c r="B28" s="45">
        <v>197290.876052859</v>
      </c>
    </row>
    <row r="29" spans="1:2" ht="12.75">
      <c r="A29" s="1">
        <v>38718</v>
      </c>
      <c r="B29" s="45">
        <v>230553.141174936</v>
      </c>
    </row>
    <row r="30" spans="1:2" ht="12.75">
      <c r="A30" s="1">
        <v>38749</v>
      </c>
      <c r="B30" s="45">
        <v>221290.459057457</v>
      </c>
    </row>
    <row r="31" spans="1:2" ht="12.75">
      <c r="A31" s="1">
        <v>38777</v>
      </c>
      <c r="B31" s="45">
        <v>249233.351980959</v>
      </c>
    </row>
    <row r="32" spans="1:2" ht="12.75">
      <c r="A32" s="1">
        <v>38808</v>
      </c>
      <c r="B32" s="45">
        <v>283338.504605546</v>
      </c>
    </row>
    <row r="33" spans="1:2" ht="12.75">
      <c r="A33" s="1">
        <v>38838</v>
      </c>
      <c r="B33" s="45">
        <v>275598.755766106</v>
      </c>
    </row>
    <row r="34" spans="1:2" ht="12.75">
      <c r="A34" s="1">
        <v>38869</v>
      </c>
      <c r="B34" s="45">
        <v>300558.283350145</v>
      </c>
    </row>
    <row r="35" spans="1:2" ht="12.75">
      <c r="A35" s="1">
        <v>38899</v>
      </c>
      <c r="B35" s="45">
        <v>317273.171989795</v>
      </c>
    </row>
    <row r="36" spans="1:2" ht="12.75">
      <c r="A36" s="1">
        <v>38930</v>
      </c>
      <c r="B36" s="45">
        <v>336148.300970367</v>
      </c>
    </row>
    <row r="37" spans="1:2" ht="12.75">
      <c r="A37" s="1">
        <v>38961</v>
      </c>
      <c r="B37" s="45">
        <v>309714.796576436</v>
      </c>
    </row>
    <row r="38" spans="1:2" ht="12.75">
      <c r="A38" s="1">
        <v>38991</v>
      </c>
      <c r="B38" s="45">
        <v>358167.346850924</v>
      </c>
    </row>
    <row r="39" spans="1:2" ht="12.75">
      <c r="A39" s="1">
        <v>39022</v>
      </c>
      <c r="B39" s="45">
        <v>348876.45929372</v>
      </c>
    </row>
    <row r="40" spans="1:2" ht="12.75">
      <c r="A40" s="1">
        <v>39052</v>
      </c>
      <c r="B40" s="45">
        <v>372942.697872413</v>
      </c>
    </row>
    <row r="41" spans="1:2" ht="12.75">
      <c r="A41" s="1">
        <v>39083</v>
      </c>
      <c r="B41" s="45">
        <v>369781.886617501</v>
      </c>
    </row>
    <row r="42" spans="1:2" ht="12.75">
      <c r="A42" s="1">
        <v>39114</v>
      </c>
      <c r="B42" s="45">
        <v>334836.517400381</v>
      </c>
    </row>
    <row r="43" spans="1:2" ht="12.75">
      <c r="A43" s="1">
        <v>39142</v>
      </c>
      <c r="B43" s="45">
        <v>381517.18807984</v>
      </c>
    </row>
    <row r="44" spans="1:2" ht="12.75">
      <c r="A44" s="1">
        <v>39173</v>
      </c>
      <c r="B44" s="45">
        <v>381896.922216528</v>
      </c>
    </row>
    <row r="45" spans="1:2" ht="12.75">
      <c r="A45" s="1">
        <v>39203</v>
      </c>
      <c r="B45" s="45">
        <v>395455.995118948</v>
      </c>
    </row>
    <row r="46" spans="1:2" ht="12.75">
      <c r="A46" s="1">
        <v>39234</v>
      </c>
      <c r="B46" s="45">
        <v>386601.403789084</v>
      </c>
    </row>
    <row r="47" spans="1:2" ht="12.75">
      <c r="A47" s="1">
        <v>39264</v>
      </c>
      <c r="B47" s="45">
        <v>385192.480929765</v>
      </c>
    </row>
    <row r="48" spans="1:2" ht="12.75">
      <c r="A48" s="1">
        <v>39295</v>
      </c>
      <c r="B48" s="45">
        <v>365826.936998199</v>
      </c>
    </row>
    <row r="49" spans="1:2" ht="12.75">
      <c r="A49" s="1">
        <v>39326</v>
      </c>
      <c r="B49" s="45">
        <v>371022.36864596</v>
      </c>
    </row>
    <row r="50" spans="1:2" ht="12.75">
      <c r="A50" s="1">
        <v>39356</v>
      </c>
      <c r="B50" s="45">
        <v>392089.454522642</v>
      </c>
    </row>
    <row r="51" spans="1:2" ht="12.75">
      <c r="A51" s="1">
        <v>39387</v>
      </c>
      <c r="B51" s="45">
        <v>381112.020496958</v>
      </c>
    </row>
    <row r="52" spans="1:2" ht="12.75">
      <c r="A52" s="1">
        <v>39417</v>
      </c>
      <c r="B52" s="45">
        <v>405377.685813863</v>
      </c>
    </row>
    <row r="53" spans="1:2" ht="12.75">
      <c r="A53" s="1">
        <v>39448</v>
      </c>
      <c r="B53" s="45">
        <v>359877.997537666</v>
      </c>
    </row>
    <row r="54" spans="1:2" ht="12.75">
      <c r="A54" s="1">
        <v>39479</v>
      </c>
      <c r="B54" s="45">
        <v>362711.21812686</v>
      </c>
    </row>
    <row r="55" spans="1:2" ht="12.75">
      <c r="A55" s="1">
        <v>39508</v>
      </c>
      <c r="B55" s="45">
        <v>383186.374037133</v>
      </c>
    </row>
    <row r="56" spans="1:2" ht="12.75">
      <c r="A56" s="1">
        <v>39539</v>
      </c>
      <c r="B56" s="45">
        <v>392882.895749413</v>
      </c>
    </row>
    <row r="57" spans="1:2" ht="12.75">
      <c r="A57" s="1">
        <v>39569</v>
      </c>
      <c r="B57" s="45">
        <v>413054.495031007</v>
      </c>
    </row>
    <row r="58" spans="1:2" ht="12.75">
      <c r="A58" s="1">
        <v>39600</v>
      </c>
      <c r="B58" s="45">
        <v>383616.870636274</v>
      </c>
    </row>
    <row r="59" spans="1:2" ht="12.75">
      <c r="A59" s="1">
        <v>39630</v>
      </c>
      <c r="B59" s="45">
        <v>416922.882620086</v>
      </c>
    </row>
    <row r="60" spans="1:2" ht="12.75">
      <c r="A60" s="1">
        <v>39661</v>
      </c>
      <c r="B60" s="45">
        <v>386890.898494492</v>
      </c>
    </row>
    <row r="61" spans="1:2" ht="12.75">
      <c r="A61" s="1">
        <v>39692</v>
      </c>
      <c r="B61" s="45">
        <v>134323.137422342</v>
      </c>
    </row>
    <row r="62" spans="1:2" ht="12.75">
      <c r="A62" s="1">
        <v>39722</v>
      </c>
      <c r="B62" s="45">
        <v>286421.095677708</v>
      </c>
    </row>
    <row r="63" spans="1:2" ht="12.75">
      <c r="A63" s="1">
        <v>39753</v>
      </c>
      <c r="B63" s="45">
        <v>323240.720545619</v>
      </c>
    </row>
  </sheetData>
  <printOptions/>
  <pageMargins left="0.75" right="0.75" top="1" bottom="1" header="0.5" footer="0.5"/>
  <pageSetup fitToHeight="1" fitToWidth="1" horizontalDpi="1200" verticalDpi="1200" orientation="portrait" scale="83" r:id="rId1"/>
  <headerFooter alignWithMargins="0">
    <oddFooter>&amp;C11&amp;R&amp;"Arial,Italic"As of January 2009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42"/>
    <pageSetUpPr fitToPage="1"/>
  </sheetPr>
  <dimension ref="A1:D66"/>
  <sheetViews>
    <sheetView workbookViewId="0" topLeftCell="A1">
      <selection activeCell="A1" sqref="A1"/>
    </sheetView>
  </sheetViews>
  <sheetFormatPr defaultColWidth="9.140625" defaultRowHeight="12.75"/>
  <cols>
    <col min="10" max="10" width="12.7109375" style="0" customWidth="1"/>
  </cols>
  <sheetData>
    <row r="1" ht="15.75">
      <c r="A1" s="44" t="s">
        <v>95</v>
      </c>
    </row>
    <row r="3" ht="12.75">
      <c r="B3" s="39"/>
    </row>
    <row r="4" spans="1:2" ht="12.75">
      <c r="A4" s="9">
        <v>37987</v>
      </c>
      <c r="B4" s="73">
        <v>34.66</v>
      </c>
    </row>
    <row r="5" spans="1:2" ht="12.75">
      <c r="A5" s="9">
        <v>38018</v>
      </c>
      <c r="B5" s="73">
        <v>34.05</v>
      </c>
    </row>
    <row r="6" spans="1:2" ht="12.75">
      <c r="A6" s="9">
        <v>38047</v>
      </c>
      <c r="B6" s="73">
        <v>36.6</v>
      </c>
    </row>
    <row r="7" spans="1:2" ht="12.75">
      <c r="A7" s="9">
        <v>38078</v>
      </c>
      <c r="B7" s="73">
        <v>35.8</v>
      </c>
    </row>
    <row r="8" spans="1:2" ht="12.75">
      <c r="A8" s="9">
        <v>38108</v>
      </c>
      <c r="B8" s="73">
        <v>39.28</v>
      </c>
    </row>
    <row r="9" spans="1:2" ht="12.75">
      <c r="A9" s="9">
        <v>38139</v>
      </c>
      <c r="B9" s="73">
        <v>37.15</v>
      </c>
    </row>
    <row r="10" spans="1:2" ht="12.75">
      <c r="A10" s="9">
        <v>38169</v>
      </c>
      <c r="B10" s="73">
        <v>40.24</v>
      </c>
    </row>
    <row r="11" spans="1:2" ht="12.75">
      <c r="A11" s="9">
        <v>38200</v>
      </c>
      <c r="B11" s="73">
        <v>44.32</v>
      </c>
    </row>
    <row r="12" spans="1:2" ht="12.75">
      <c r="A12" s="9">
        <v>38231</v>
      </c>
      <c r="B12" s="73">
        <v>45.81</v>
      </c>
    </row>
    <row r="13" spans="1:2" ht="12.75">
      <c r="A13" s="9">
        <v>38261</v>
      </c>
      <c r="B13" s="73">
        <v>53.46</v>
      </c>
    </row>
    <row r="14" spans="1:2" ht="12.75">
      <c r="A14" s="9">
        <v>38292</v>
      </c>
      <c r="B14" s="73">
        <v>47.33</v>
      </c>
    </row>
    <row r="15" spans="1:2" ht="12.75">
      <c r="A15" s="9">
        <v>38322</v>
      </c>
      <c r="B15" s="73">
        <v>42.28</v>
      </c>
    </row>
    <row r="16" spans="1:2" ht="12.75">
      <c r="A16" s="9">
        <v>38353</v>
      </c>
      <c r="B16" s="73">
        <v>46.02</v>
      </c>
    </row>
    <row r="17" spans="1:2" ht="12.75">
      <c r="A17" s="9">
        <v>38384</v>
      </c>
      <c r="B17" s="73">
        <v>46.94</v>
      </c>
    </row>
    <row r="18" spans="1:2" ht="12.75">
      <c r="A18" s="9">
        <v>38412</v>
      </c>
      <c r="B18" s="73">
        <v>53.42</v>
      </c>
    </row>
    <row r="19" spans="1:2" ht="12.75">
      <c r="A19" s="9">
        <v>38443</v>
      </c>
      <c r="B19" s="73">
        <v>52.46</v>
      </c>
    </row>
    <row r="20" spans="1:2" ht="12.75">
      <c r="A20" s="9">
        <v>38473</v>
      </c>
      <c r="B20" s="73">
        <v>49.59</v>
      </c>
    </row>
    <row r="21" spans="1:2" ht="12.75">
      <c r="A21" s="9">
        <v>38504</v>
      </c>
      <c r="B21" s="73">
        <v>55.94</v>
      </c>
    </row>
    <row r="22" spans="1:2" ht="12.75">
      <c r="A22" s="9">
        <v>38534</v>
      </c>
      <c r="B22" s="73">
        <v>58.53</v>
      </c>
    </row>
    <row r="23" spans="1:2" ht="12.75">
      <c r="A23" s="9">
        <v>38565</v>
      </c>
      <c r="B23" s="73">
        <v>64.67</v>
      </c>
    </row>
    <row r="24" spans="1:2" ht="12.75">
      <c r="A24" s="9">
        <v>38596</v>
      </c>
      <c r="B24" s="73">
        <v>65.93</v>
      </c>
    </row>
    <row r="25" spans="1:2" ht="12.75">
      <c r="A25" s="9">
        <v>38626</v>
      </c>
      <c r="B25" s="73">
        <v>61.29</v>
      </c>
    </row>
    <row r="26" spans="1:2" ht="12.75">
      <c r="A26" s="9">
        <v>38657</v>
      </c>
      <c r="B26" s="73">
        <v>57.41</v>
      </c>
    </row>
    <row r="27" spans="1:4" ht="12.75">
      <c r="A27" s="9">
        <v>38687</v>
      </c>
      <c r="B27" s="73">
        <v>57.80818181818181</v>
      </c>
      <c r="D27" s="56"/>
    </row>
    <row r="28" spans="1:4" ht="12.75">
      <c r="A28" s="9">
        <v>38718</v>
      </c>
      <c r="B28" s="73">
        <v>64.11049999999999</v>
      </c>
      <c r="D28" s="56"/>
    </row>
    <row r="29" spans="1:4" ht="12.75">
      <c r="A29" s="9">
        <v>38749</v>
      </c>
      <c r="B29" s="73">
        <v>61.487894736842094</v>
      </c>
      <c r="D29" s="56"/>
    </row>
    <row r="30" spans="1:4" ht="12.75">
      <c r="A30" s="9">
        <v>38777</v>
      </c>
      <c r="B30" s="73">
        <v>63.76</v>
      </c>
      <c r="C30" s="10"/>
      <c r="D30" s="56"/>
    </row>
    <row r="31" spans="1:4" ht="12.75">
      <c r="A31" s="9">
        <v>38808</v>
      </c>
      <c r="B31" s="73">
        <v>70.92</v>
      </c>
      <c r="C31" s="57"/>
      <c r="D31" s="56"/>
    </row>
    <row r="32" spans="1:4" ht="12.75">
      <c r="A32" s="9">
        <v>38838</v>
      </c>
      <c r="B32" s="73">
        <v>72.06</v>
      </c>
      <c r="C32" s="57"/>
      <c r="D32" s="56"/>
    </row>
    <row r="33" spans="1:4" ht="12.75">
      <c r="A33" s="9">
        <v>38869</v>
      </c>
      <c r="B33" s="73">
        <v>71.31</v>
      </c>
      <c r="C33" s="57"/>
      <c r="D33" s="56"/>
    </row>
    <row r="34" spans="1:4" ht="12.75">
      <c r="A34" s="9">
        <v>38899</v>
      </c>
      <c r="B34" s="73">
        <v>76.04</v>
      </c>
      <c r="C34" s="57"/>
      <c r="D34" s="56"/>
    </row>
    <row r="35" spans="1:4" ht="12.75">
      <c r="A35" s="9">
        <v>38930</v>
      </c>
      <c r="B35" s="73">
        <v>74.85</v>
      </c>
      <c r="C35" s="57"/>
      <c r="D35" s="56"/>
    </row>
    <row r="36" spans="1:4" ht="12.75">
      <c r="A36" s="9">
        <v>38961</v>
      </c>
      <c r="B36" s="73">
        <v>63.52</v>
      </c>
      <c r="C36" s="57"/>
      <c r="D36" s="56"/>
    </row>
    <row r="37" spans="1:3" ht="12.75">
      <c r="A37" s="9">
        <v>38991</v>
      </c>
      <c r="B37" s="73">
        <v>58.93</v>
      </c>
      <c r="C37" s="57"/>
    </row>
    <row r="38" spans="1:3" ht="12.75">
      <c r="A38" s="9">
        <v>39022</v>
      </c>
      <c r="B38" s="73">
        <v>60.85</v>
      </c>
      <c r="C38" s="57"/>
    </row>
    <row r="39" spans="1:3" ht="12.75">
      <c r="A39" s="9">
        <v>39052</v>
      </c>
      <c r="B39" s="73">
        <v>64.12</v>
      </c>
      <c r="C39" s="57"/>
    </row>
    <row r="40" spans="1:3" ht="12.75">
      <c r="A40" s="9">
        <v>39083</v>
      </c>
      <c r="B40" s="73">
        <v>56.29</v>
      </c>
      <c r="C40" s="57"/>
    </row>
    <row r="41" spans="1:3" ht="12.75">
      <c r="A41" s="9">
        <v>39114</v>
      </c>
      <c r="B41" s="73">
        <v>61.27</v>
      </c>
      <c r="C41" s="57"/>
    </row>
    <row r="42" spans="1:4" ht="12.75">
      <c r="A42" s="9">
        <v>39142</v>
      </c>
      <c r="B42" s="73">
        <v>64.22</v>
      </c>
      <c r="D42" s="57"/>
    </row>
    <row r="43" spans="1:4" ht="12.75">
      <c r="A43" s="9">
        <v>39173</v>
      </c>
      <c r="B43" s="73">
        <v>68.51</v>
      </c>
      <c r="D43" s="57"/>
    </row>
    <row r="44" spans="1:3" ht="12.75">
      <c r="A44" s="9">
        <v>39203</v>
      </c>
      <c r="B44" s="73">
        <v>68.48</v>
      </c>
      <c r="C44" s="57"/>
    </row>
    <row r="45" spans="1:3" ht="12.75">
      <c r="A45" s="9">
        <v>39234</v>
      </c>
      <c r="B45" s="73">
        <v>72.6</v>
      </c>
      <c r="C45" s="57"/>
    </row>
    <row r="46" spans="1:3" ht="12.75">
      <c r="A46" s="9">
        <v>39264</v>
      </c>
      <c r="B46" s="73">
        <v>78.08</v>
      </c>
      <c r="C46" s="57"/>
    </row>
    <row r="47" spans="1:3" ht="12.75">
      <c r="A47" s="9">
        <v>39295</v>
      </c>
      <c r="B47" s="73">
        <v>72.81</v>
      </c>
      <c r="C47" s="57"/>
    </row>
    <row r="48" spans="1:3" ht="12.75">
      <c r="A48" s="9">
        <v>39326</v>
      </c>
      <c r="B48" s="73">
        <v>79.26</v>
      </c>
      <c r="C48" s="57"/>
    </row>
    <row r="49" spans="1:3" ht="12.75">
      <c r="A49" s="9">
        <v>39356</v>
      </c>
      <c r="B49" s="73">
        <v>85.27</v>
      </c>
      <c r="C49" s="57"/>
    </row>
    <row r="50" spans="1:3" ht="12.75">
      <c r="A50" s="9">
        <v>39387</v>
      </c>
      <c r="B50" s="73">
        <v>95.28</v>
      </c>
      <c r="C50" s="57"/>
    </row>
    <row r="51" spans="1:2" ht="12.75">
      <c r="A51" s="9">
        <v>39417</v>
      </c>
      <c r="B51" s="73">
        <v>95.04</v>
      </c>
    </row>
    <row r="52" spans="1:3" ht="12.75">
      <c r="A52" s="9">
        <v>39448</v>
      </c>
      <c r="B52" s="73">
        <v>95.38</v>
      </c>
      <c r="C52" s="57"/>
    </row>
    <row r="53" spans="1:3" ht="12.75">
      <c r="A53" s="9">
        <v>39479</v>
      </c>
      <c r="B53" s="73">
        <v>98.17</v>
      </c>
      <c r="C53" s="57"/>
    </row>
    <row r="54" spans="1:2" ht="12.75">
      <c r="A54" s="9">
        <v>39508</v>
      </c>
      <c r="B54" s="73">
        <v>107.05</v>
      </c>
    </row>
    <row r="55" spans="1:3" ht="12.75">
      <c r="A55" s="9">
        <v>39539</v>
      </c>
      <c r="B55" s="73">
        <v>114.8</v>
      </c>
      <c r="C55" s="57"/>
    </row>
    <row r="56" spans="1:3" ht="12.75">
      <c r="A56" s="9">
        <v>39569</v>
      </c>
      <c r="B56" s="73">
        <v>128.47</v>
      </c>
      <c r="C56" s="57"/>
    </row>
    <row r="57" spans="1:2" ht="12.75">
      <c r="A57" s="9">
        <v>39600</v>
      </c>
      <c r="B57" s="61">
        <v>137.37</v>
      </c>
    </row>
    <row r="58" spans="1:3" ht="12.75">
      <c r="A58" s="9">
        <v>39630</v>
      </c>
      <c r="B58" s="61">
        <v>136.7</v>
      </c>
      <c r="C58" s="57"/>
    </row>
    <row r="59" spans="1:3" ht="12.75">
      <c r="A59" s="9">
        <v>39661</v>
      </c>
      <c r="B59" s="61">
        <v>119</v>
      </c>
      <c r="C59" s="57"/>
    </row>
    <row r="60" spans="1:3" ht="12.75">
      <c r="A60" s="9">
        <v>39692</v>
      </c>
      <c r="B60" s="61">
        <v>107.35</v>
      </c>
      <c r="C60" s="57"/>
    </row>
    <row r="61" spans="1:3" ht="12.75">
      <c r="A61" s="9">
        <v>39722</v>
      </c>
      <c r="B61" s="61">
        <v>79.86</v>
      </c>
      <c r="C61" s="57"/>
    </row>
    <row r="62" spans="1:3" ht="12.75">
      <c r="A62" s="9">
        <v>39753</v>
      </c>
      <c r="B62" s="61">
        <v>55.08</v>
      </c>
      <c r="C62" s="57"/>
    </row>
    <row r="63" spans="1:3" ht="12.75">
      <c r="A63" s="9">
        <v>39783</v>
      </c>
      <c r="B63" s="61">
        <v>42.51</v>
      </c>
      <c r="C63" s="57"/>
    </row>
    <row r="64" spans="1:3" ht="12.75">
      <c r="A64" s="9">
        <v>39814</v>
      </c>
      <c r="B64" s="61">
        <v>44.83</v>
      </c>
      <c r="C64" s="86" t="s">
        <v>155</v>
      </c>
    </row>
    <row r="65" ht="12.75">
      <c r="A65" s="9"/>
    </row>
    <row r="66" ht="12.75">
      <c r="A66" s="47" t="s">
        <v>96</v>
      </c>
    </row>
  </sheetData>
  <printOptions/>
  <pageMargins left="0.75" right="0.26" top="1" bottom="1" header="0.5" footer="0.5"/>
  <pageSetup fitToHeight="1" fitToWidth="1" horizontalDpi="1200" verticalDpi="1200" orientation="portrait" scale="79" r:id="rId1"/>
  <headerFooter alignWithMargins="0">
    <oddFooter>&amp;C13&amp;R&amp;"Arial,Italic"As of January 21, 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>
    <tabColor indexed="42"/>
    <pageSetUpPr fitToPage="1"/>
  </sheetPr>
  <dimension ref="A1:B63"/>
  <sheetViews>
    <sheetView workbookViewId="0" topLeftCell="A46">
      <selection activeCell="A1" sqref="A1"/>
    </sheetView>
  </sheetViews>
  <sheetFormatPr defaultColWidth="9.140625" defaultRowHeight="12.75"/>
  <cols>
    <col min="1" max="1" width="18.140625" style="0" customWidth="1"/>
    <col min="2" max="2" width="15.00390625" style="0" bestFit="1" customWidth="1"/>
  </cols>
  <sheetData>
    <row r="1" ht="15.75">
      <c r="A1" s="44" t="s">
        <v>94</v>
      </c>
    </row>
    <row r="2" ht="12.75" customHeight="1">
      <c r="A2" s="40"/>
    </row>
    <row r="4" spans="1:2" ht="12.75">
      <c r="A4" s="14" t="s">
        <v>91</v>
      </c>
      <c r="B4" s="5" t="s">
        <v>144</v>
      </c>
    </row>
    <row r="5" spans="1:2" ht="12.75">
      <c r="A5" s="1">
        <v>37987</v>
      </c>
      <c r="B5" s="45">
        <v>4116851.70305027</v>
      </c>
    </row>
    <row r="6" spans="1:2" ht="12.75">
      <c r="A6" s="1">
        <v>38018</v>
      </c>
      <c r="B6" s="45">
        <v>3751396.37493467</v>
      </c>
    </row>
    <row r="7" spans="1:2" ht="12.75">
      <c r="A7" s="1">
        <v>38047</v>
      </c>
      <c r="B7" s="45">
        <v>3712684.69450703</v>
      </c>
    </row>
    <row r="8" spans="1:2" ht="12.75">
      <c r="A8" s="1">
        <v>38078</v>
      </c>
      <c r="B8" s="45">
        <v>4034822.48735873</v>
      </c>
    </row>
    <row r="9" spans="1:2" ht="12.75">
      <c r="A9" s="1">
        <v>38108</v>
      </c>
      <c r="B9" s="45">
        <v>3916088.26922398</v>
      </c>
    </row>
    <row r="10" spans="1:2" ht="12.75">
      <c r="A10" s="1">
        <v>38139</v>
      </c>
      <c r="B10" s="45">
        <v>3969900.01426845</v>
      </c>
    </row>
    <row r="11" spans="1:2" ht="12.75">
      <c r="A11" s="1">
        <v>38169</v>
      </c>
      <c r="B11" s="45">
        <v>4113654.64434102</v>
      </c>
    </row>
    <row r="12" spans="1:2" ht="12.75">
      <c r="A12" s="1">
        <v>38200</v>
      </c>
      <c r="B12" s="45">
        <v>4039039.5325718</v>
      </c>
    </row>
    <row r="13" spans="1:2" ht="12.75">
      <c r="A13" s="1">
        <v>38231</v>
      </c>
      <c r="B13" s="45">
        <v>3203047.01718995</v>
      </c>
    </row>
    <row r="14" spans="1:2" ht="12.75">
      <c r="A14" s="1">
        <v>38261</v>
      </c>
      <c r="B14" s="45">
        <v>3557609.2439597</v>
      </c>
    </row>
    <row r="15" spans="1:2" ht="12.75">
      <c r="A15" s="1">
        <v>38292</v>
      </c>
      <c r="B15" s="45">
        <v>3549434.20376188</v>
      </c>
    </row>
    <row r="16" spans="1:2" ht="12.75">
      <c r="A16" s="1">
        <v>38322</v>
      </c>
      <c r="B16" s="45">
        <v>3331205.5307658</v>
      </c>
    </row>
    <row r="17" spans="1:2" ht="12.75">
      <c r="A17" s="1">
        <v>38353</v>
      </c>
      <c r="B17" s="45">
        <v>3572292.76241331</v>
      </c>
    </row>
    <row r="18" spans="1:2" ht="12.75">
      <c r="A18" s="1">
        <v>38384</v>
      </c>
      <c r="B18" s="45">
        <v>3179408.88271368</v>
      </c>
    </row>
    <row r="19" spans="1:2" ht="12.75">
      <c r="A19" s="1">
        <v>38412</v>
      </c>
      <c r="B19" s="45">
        <v>3524675.37415754</v>
      </c>
    </row>
    <row r="20" spans="1:2" ht="12.75">
      <c r="A20" s="1">
        <v>38443</v>
      </c>
      <c r="B20" s="45">
        <v>3373989.97852416</v>
      </c>
    </row>
    <row r="21" spans="1:2" ht="12.75">
      <c r="A21" s="1">
        <v>38473</v>
      </c>
      <c r="B21" s="45">
        <v>3512440.47072364</v>
      </c>
    </row>
    <row r="22" spans="1:2" ht="12.75">
      <c r="A22" s="1">
        <v>38504</v>
      </c>
      <c r="B22" s="45">
        <v>3396830.17097777</v>
      </c>
    </row>
    <row r="23" spans="1:2" ht="12.75">
      <c r="A23" s="1">
        <v>38534</v>
      </c>
      <c r="B23" s="45">
        <v>3326464.27868519</v>
      </c>
    </row>
    <row r="24" spans="1:2" ht="12.75">
      <c r="A24" s="1">
        <v>38565</v>
      </c>
      <c r="B24" s="45">
        <v>2962636.152516</v>
      </c>
    </row>
    <row r="25" spans="1:2" ht="12.75">
      <c r="A25" s="1">
        <v>38596</v>
      </c>
      <c r="B25" s="45">
        <v>1299470.47608535</v>
      </c>
    </row>
    <row r="26" spans="1:2" ht="12.75">
      <c r="A26" s="1">
        <v>38626</v>
      </c>
      <c r="B26" s="45">
        <v>1403319.12839957</v>
      </c>
    </row>
    <row r="27" spans="1:2" ht="12.75">
      <c r="A27" s="1">
        <v>38657</v>
      </c>
      <c r="B27" s="45">
        <v>2238950.74275242</v>
      </c>
    </row>
    <row r="28" spans="1:2" ht="12.75">
      <c r="A28" s="1">
        <v>38687</v>
      </c>
      <c r="B28" s="45">
        <v>2696394.96144259</v>
      </c>
    </row>
    <row r="29" spans="1:2" ht="12.75">
      <c r="A29" s="1">
        <v>38718</v>
      </c>
      <c r="B29" s="45">
        <v>2903605.45390782</v>
      </c>
    </row>
    <row r="30" spans="1:2" ht="12.75">
      <c r="A30" s="1">
        <v>38749</v>
      </c>
      <c r="B30" s="45">
        <v>2893564.05909934</v>
      </c>
    </row>
    <row r="31" spans="1:2" ht="12.75">
      <c r="A31" s="1">
        <v>38777</v>
      </c>
      <c r="B31" s="45">
        <v>3195937.85636565</v>
      </c>
    </row>
    <row r="32" spans="1:2" ht="12.75">
      <c r="A32" s="1">
        <v>38808</v>
      </c>
      <c r="B32" s="45">
        <v>3179013.86344804</v>
      </c>
    </row>
    <row r="33" spans="1:2" ht="12.75">
      <c r="A33" s="1">
        <v>38838</v>
      </c>
      <c r="B33" s="45">
        <v>3441908.50528397</v>
      </c>
    </row>
    <row r="34" spans="1:2" ht="12.75">
      <c r="A34" s="1">
        <v>38869</v>
      </c>
      <c r="B34" s="45">
        <v>3675130.02718969</v>
      </c>
    </row>
    <row r="35" spans="1:2" ht="12.75">
      <c r="A35" s="1">
        <v>38899</v>
      </c>
      <c r="B35" s="45">
        <v>3681560.89367529</v>
      </c>
    </row>
    <row r="36" spans="1:2" ht="12.75">
      <c r="A36" s="1">
        <v>38930</v>
      </c>
      <c r="B36" s="45">
        <v>3612949.7915255</v>
      </c>
    </row>
    <row r="37" spans="1:2" ht="12.75">
      <c r="A37" s="1">
        <v>38961</v>
      </c>
      <c r="B37" s="45">
        <v>3543892.07266765</v>
      </c>
    </row>
    <row r="38" spans="1:2" ht="12.75">
      <c r="A38" s="1">
        <v>38991</v>
      </c>
      <c r="B38" s="45">
        <v>3570670.68224087</v>
      </c>
    </row>
    <row r="39" spans="1:2" ht="12.75">
      <c r="A39" s="1">
        <v>39022</v>
      </c>
      <c r="B39" s="45">
        <v>3416427.34441827</v>
      </c>
    </row>
    <row r="40" spans="1:2" ht="12.75">
      <c r="A40" s="1">
        <v>39052</v>
      </c>
      <c r="B40" s="45">
        <v>3467063.68521418</v>
      </c>
    </row>
    <row r="41" spans="1:2" ht="12.75">
      <c r="A41" s="1">
        <v>39083</v>
      </c>
      <c r="B41" s="45">
        <v>3397686.85699051</v>
      </c>
    </row>
    <row r="42" spans="1:2" ht="12.75">
      <c r="A42" s="1">
        <v>39114</v>
      </c>
      <c r="B42" s="45">
        <v>3152794.36833904</v>
      </c>
    </row>
    <row r="43" spans="1:2" ht="12.75">
      <c r="A43" s="1">
        <v>39142</v>
      </c>
      <c r="B43" s="45">
        <v>3669461.81668741</v>
      </c>
    </row>
    <row r="44" spans="1:2" ht="12.75">
      <c r="A44" s="1">
        <v>39173</v>
      </c>
      <c r="B44" s="45">
        <v>3477020.82376072</v>
      </c>
    </row>
    <row r="45" spans="1:2" ht="12.75">
      <c r="A45" s="1">
        <v>39203</v>
      </c>
      <c r="B45" s="45">
        <v>3796415.23894427</v>
      </c>
    </row>
    <row r="46" spans="1:2" ht="12.75">
      <c r="A46" s="1">
        <v>39234</v>
      </c>
      <c r="B46" s="45">
        <v>3734417.88327433</v>
      </c>
    </row>
    <row r="47" spans="1:2" ht="12.75">
      <c r="A47" s="1">
        <v>39264</v>
      </c>
      <c r="B47" s="45">
        <v>3729505.84384625</v>
      </c>
    </row>
    <row r="48" spans="1:2" ht="12.75">
      <c r="A48" s="1">
        <v>39295</v>
      </c>
      <c r="B48" s="45">
        <v>3431555.21772798</v>
      </c>
    </row>
    <row r="49" spans="1:2" ht="12.75">
      <c r="A49" s="1">
        <v>39326</v>
      </c>
      <c r="B49" s="45">
        <v>3391712.79636815</v>
      </c>
    </row>
    <row r="50" spans="1:2" ht="12.75">
      <c r="A50" s="1">
        <v>39356</v>
      </c>
      <c r="B50" s="45">
        <v>3763404.4690297</v>
      </c>
    </row>
    <row r="51" spans="1:2" ht="12.75">
      <c r="A51" s="1">
        <v>39387</v>
      </c>
      <c r="B51" s="45">
        <v>3401532.91426586</v>
      </c>
    </row>
    <row r="52" spans="1:2" ht="12.75">
      <c r="A52" s="1">
        <v>39417</v>
      </c>
      <c r="B52" s="45">
        <v>3642482.6363187</v>
      </c>
    </row>
    <row r="53" spans="1:2" ht="12.75">
      <c r="A53" s="1">
        <v>39448</v>
      </c>
      <c r="B53" s="45">
        <v>3630326.76538832</v>
      </c>
    </row>
    <row r="54" spans="1:2" ht="12.75">
      <c r="A54" s="1">
        <v>39479</v>
      </c>
      <c r="B54" s="45">
        <v>3460603.67572879</v>
      </c>
    </row>
    <row r="55" spans="1:2" ht="12.75">
      <c r="A55" s="1">
        <v>39508</v>
      </c>
      <c r="B55" s="45">
        <v>3706751.50065463</v>
      </c>
    </row>
    <row r="56" spans="1:2" ht="12.75">
      <c r="A56" s="1">
        <v>39539</v>
      </c>
      <c r="B56" s="45">
        <v>3560296.99905066</v>
      </c>
    </row>
    <row r="57" spans="1:2" ht="12.75">
      <c r="A57" s="1">
        <v>39569</v>
      </c>
      <c r="B57" s="45">
        <v>4258179.0559612</v>
      </c>
    </row>
    <row r="58" spans="1:2" ht="12.75">
      <c r="A58" s="1">
        <v>39600</v>
      </c>
      <c r="B58" s="45">
        <v>4289944.45240376</v>
      </c>
    </row>
    <row r="59" spans="1:2" ht="12.75">
      <c r="A59" s="1">
        <v>39630</v>
      </c>
      <c r="B59" s="45">
        <v>4377199.25610701</v>
      </c>
    </row>
    <row r="60" spans="1:2" ht="12.75">
      <c r="A60" s="1">
        <v>39661</v>
      </c>
      <c r="B60" s="45">
        <v>3966571.30484794</v>
      </c>
    </row>
    <row r="61" spans="1:2" ht="12.75">
      <c r="A61" s="1">
        <v>39692</v>
      </c>
      <c r="B61" s="45">
        <v>1523215.85447868</v>
      </c>
    </row>
    <row r="62" spans="1:2" ht="12.75">
      <c r="A62" s="1">
        <v>39722</v>
      </c>
      <c r="B62" s="45">
        <v>3501945.22743933</v>
      </c>
    </row>
    <row r="63" spans="1:2" ht="12.75">
      <c r="A63" s="1">
        <v>39753</v>
      </c>
      <c r="B63" s="45">
        <v>4113528.61651269</v>
      </c>
    </row>
  </sheetData>
  <printOptions/>
  <pageMargins left="0.75" right="0.75" top="1" bottom="1" header="0.5" footer="0.5"/>
  <pageSetup fitToHeight="1" fitToWidth="1" horizontalDpi="1200" verticalDpi="1200" orientation="portrait" scale="83" r:id="rId1"/>
  <headerFooter alignWithMargins="0">
    <oddFooter>&amp;C16&amp;R&amp;"Arial,Italic"As of January 2009 Close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42"/>
    <pageSetUpPr fitToPage="1"/>
  </sheetPr>
  <dimension ref="A1:C66"/>
  <sheetViews>
    <sheetView workbookViewId="0" topLeftCell="A1">
      <selection activeCell="A1" sqref="A1"/>
    </sheetView>
  </sheetViews>
  <sheetFormatPr defaultColWidth="9.140625" defaultRowHeight="12.75"/>
  <cols>
    <col min="2" max="2" width="9.7109375" style="0" bestFit="1" customWidth="1"/>
  </cols>
  <sheetData>
    <row r="1" ht="15.75">
      <c r="A1" s="44" t="s">
        <v>98</v>
      </c>
    </row>
    <row r="3" ht="12.75">
      <c r="B3" s="39"/>
    </row>
    <row r="4" spans="1:3" ht="12.75">
      <c r="A4" s="9">
        <v>37987</v>
      </c>
      <c r="B4" s="74">
        <v>6.1581111111111095</v>
      </c>
      <c r="C4" s="9"/>
    </row>
    <row r="5" spans="1:3" ht="12.75">
      <c r="A5" s="9">
        <v>38018</v>
      </c>
      <c r="B5" s="74">
        <v>5.398210526315789</v>
      </c>
      <c r="C5" s="9"/>
    </row>
    <row r="6" spans="1:3" ht="12.75">
      <c r="A6" s="9">
        <v>38047</v>
      </c>
      <c r="B6" s="74">
        <v>5.378356521739129</v>
      </c>
      <c r="C6" s="9"/>
    </row>
    <row r="7" spans="1:3" ht="12.75">
      <c r="A7" s="9">
        <v>38078</v>
      </c>
      <c r="B7" s="74">
        <v>5.700404761904762</v>
      </c>
      <c r="C7" s="9"/>
    </row>
    <row r="8" spans="1:3" ht="12.75">
      <c r="A8" s="9">
        <v>38108</v>
      </c>
      <c r="B8" s="74">
        <v>6.300035000000001</v>
      </c>
      <c r="C8" s="9"/>
    </row>
    <row r="9" spans="1:3" ht="12.75">
      <c r="A9" s="9">
        <v>38139</v>
      </c>
      <c r="B9" s="74">
        <v>6.291580952380953</v>
      </c>
      <c r="C9" s="9"/>
    </row>
    <row r="10" spans="1:3" ht="12.75">
      <c r="A10" s="9">
        <v>38169</v>
      </c>
      <c r="B10" s="74">
        <v>5.932457142857144</v>
      </c>
      <c r="C10" s="9"/>
    </row>
    <row r="11" spans="1:3" ht="12.75">
      <c r="A11" s="9">
        <v>38200</v>
      </c>
      <c r="B11" s="74">
        <v>5.450554545454546</v>
      </c>
      <c r="C11" s="9"/>
    </row>
    <row r="12" spans="1:3" ht="12.75">
      <c r="A12" s="9">
        <v>38231</v>
      </c>
      <c r="B12" s="74">
        <v>5.083171428571429</v>
      </c>
      <c r="C12" s="9"/>
    </row>
    <row r="13" spans="1:3" ht="12.75">
      <c r="A13" s="9">
        <v>38261</v>
      </c>
      <c r="B13" s="74">
        <v>6.339204761904762</v>
      </c>
      <c r="C13" s="9"/>
    </row>
    <row r="14" spans="1:3" ht="12.75">
      <c r="A14" s="9">
        <v>38292</v>
      </c>
      <c r="B14" s="74">
        <v>6.148065000000001</v>
      </c>
      <c r="C14" s="9"/>
    </row>
    <row r="15" spans="1:3" ht="12.75">
      <c r="A15" s="9">
        <v>38322</v>
      </c>
      <c r="B15" s="74">
        <v>6.6166380952380965</v>
      </c>
      <c r="C15" s="9"/>
    </row>
    <row r="16" spans="1:3" ht="12.75">
      <c r="A16" s="9">
        <v>38353</v>
      </c>
      <c r="B16" s="74">
        <v>6.143095000000001</v>
      </c>
      <c r="C16" s="9"/>
    </row>
    <row r="17" spans="1:3" ht="12.75">
      <c r="A17" s="9">
        <v>38384</v>
      </c>
      <c r="B17" s="74">
        <v>6.112431578947368</v>
      </c>
      <c r="C17" s="9"/>
    </row>
    <row r="18" spans="1:3" ht="12.75">
      <c r="A18" s="9">
        <v>38412</v>
      </c>
      <c r="B18" s="74">
        <v>6.922849999999998</v>
      </c>
      <c r="C18" s="9"/>
    </row>
    <row r="19" spans="1:3" ht="12.75">
      <c r="A19" s="9">
        <v>38443</v>
      </c>
      <c r="B19" s="74">
        <v>7.200442857142858</v>
      </c>
      <c r="C19" s="9"/>
    </row>
    <row r="20" spans="1:3" ht="12.75">
      <c r="A20" s="9">
        <v>38473</v>
      </c>
      <c r="B20" s="74">
        <v>6.488004761904762</v>
      </c>
      <c r="C20" s="9"/>
    </row>
    <row r="21" spans="1:3" ht="12.75">
      <c r="A21" s="9">
        <v>38504</v>
      </c>
      <c r="B21" s="74">
        <v>7.150722727272727</v>
      </c>
      <c r="C21" s="9"/>
    </row>
    <row r="22" spans="1:3" ht="12.75">
      <c r="A22" s="9">
        <v>38534</v>
      </c>
      <c r="B22" s="74">
        <v>7.591005</v>
      </c>
      <c r="C22" s="9"/>
    </row>
    <row r="23" spans="1:3" ht="12.75">
      <c r="A23" s="9">
        <v>38565</v>
      </c>
      <c r="B23" s="74">
        <v>9.294718181818183</v>
      </c>
      <c r="C23" s="9"/>
    </row>
    <row r="24" spans="1:3" ht="12.75">
      <c r="A24" s="9">
        <v>38596</v>
      </c>
      <c r="B24" s="74">
        <v>11.98226470588235</v>
      </c>
      <c r="C24" s="9"/>
    </row>
    <row r="25" spans="1:3" ht="12.75">
      <c r="A25" s="9">
        <v>38626</v>
      </c>
      <c r="B25" s="74">
        <v>13.50150625</v>
      </c>
      <c r="C25" s="9"/>
    </row>
    <row r="26" spans="1:3" ht="12.75">
      <c r="A26" s="9">
        <v>38657</v>
      </c>
      <c r="B26" s="74">
        <v>10.327074999999999</v>
      </c>
      <c r="C26" s="9"/>
    </row>
    <row r="27" spans="1:3" ht="12.75">
      <c r="A27" s="9">
        <v>38687</v>
      </c>
      <c r="B27" s="74">
        <v>13.051904761904764</v>
      </c>
      <c r="C27" s="9"/>
    </row>
    <row r="28" spans="1:3" ht="12.75">
      <c r="A28" s="9">
        <v>38718</v>
      </c>
      <c r="B28" s="74">
        <v>8.678</v>
      </c>
      <c r="C28" s="9"/>
    </row>
    <row r="29" spans="1:2" ht="12.75">
      <c r="A29" s="9">
        <v>38749</v>
      </c>
      <c r="B29" s="74">
        <v>7.533157894736842</v>
      </c>
    </row>
    <row r="30" spans="1:3" ht="12.75">
      <c r="A30" s="9">
        <v>38777</v>
      </c>
      <c r="B30" s="74">
        <v>6.87</v>
      </c>
      <c r="C30" s="10"/>
    </row>
    <row r="31" spans="1:3" ht="12.75">
      <c r="A31" s="9">
        <v>38808</v>
      </c>
      <c r="B31" s="74">
        <v>7.15</v>
      </c>
      <c r="C31" s="10"/>
    </row>
    <row r="32" spans="1:3" ht="12.75">
      <c r="A32" s="9">
        <v>38838</v>
      </c>
      <c r="B32" s="74">
        <v>6.24</v>
      </c>
      <c r="C32" s="10"/>
    </row>
    <row r="33" spans="1:3" ht="12.75">
      <c r="A33" s="9">
        <v>38869</v>
      </c>
      <c r="B33" s="74">
        <v>6.2</v>
      </c>
      <c r="C33" s="10"/>
    </row>
    <row r="34" spans="1:3" ht="12.75">
      <c r="A34" s="9">
        <v>38899</v>
      </c>
      <c r="B34" s="74">
        <v>6.17</v>
      </c>
      <c r="C34" s="10"/>
    </row>
    <row r="35" spans="1:3" ht="12.75">
      <c r="A35" s="9">
        <v>38930</v>
      </c>
      <c r="B35" s="74">
        <v>7.11</v>
      </c>
      <c r="C35" s="10"/>
    </row>
    <row r="36" spans="1:3" ht="12.75">
      <c r="A36" s="9">
        <v>38961</v>
      </c>
      <c r="B36" s="74">
        <v>4.9</v>
      </c>
      <c r="C36" s="57"/>
    </row>
    <row r="37" spans="1:3" ht="12.75">
      <c r="A37" s="9">
        <v>38991</v>
      </c>
      <c r="B37" s="74">
        <v>5.87</v>
      </c>
      <c r="C37" s="57"/>
    </row>
    <row r="38" spans="1:3" ht="12.75">
      <c r="A38" s="9">
        <v>39022</v>
      </c>
      <c r="B38" s="74">
        <v>7.4</v>
      </c>
      <c r="C38" s="57"/>
    </row>
    <row r="39" spans="1:3" ht="12.75">
      <c r="A39" s="9">
        <v>39052</v>
      </c>
      <c r="B39" s="74">
        <v>6.73</v>
      </c>
      <c r="C39" s="57"/>
    </row>
    <row r="40" spans="1:3" ht="12.75">
      <c r="A40" s="9">
        <v>39083</v>
      </c>
      <c r="B40" s="74">
        <v>6.6</v>
      </c>
      <c r="C40" s="57"/>
    </row>
    <row r="41" spans="1:3" ht="12.75">
      <c r="A41" s="9">
        <v>39114</v>
      </c>
      <c r="B41" s="74">
        <v>8.01</v>
      </c>
      <c r="C41" s="57"/>
    </row>
    <row r="42" spans="1:3" ht="12.75">
      <c r="A42" s="9">
        <v>39142</v>
      </c>
      <c r="B42" s="74">
        <v>7.11</v>
      </c>
      <c r="C42" s="57"/>
    </row>
    <row r="43" spans="1:3" ht="12.75">
      <c r="A43" s="9">
        <v>39173</v>
      </c>
      <c r="B43" s="74">
        <v>7.61</v>
      </c>
      <c r="C43" s="57"/>
    </row>
    <row r="44" spans="1:3" ht="12.75">
      <c r="A44" s="9">
        <v>39203</v>
      </c>
      <c r="B44" s="74">
        <v>7.64</v>
      </c>
      <c r="C44" s="57"/>
    </row>
    <row r="45" spans="1:3" ht="12.75">
      <c r="A45" s="9">
        <v>39234</v>
      </c>
      <c r="B45" s="74">
        <v>7.35</v>
      </c>
      <c r="C45" s="57"/>
    </row>
    <row r="46" spans="1:3" ht="12.75">
      <c r="A46" s="9">
        <v>39264</v>
      </c>
      <c r="B46" s="74">
        <v>6.22</v>
      </c>
      <c r="C46" s="57"/>
    </row>
    <row r="47" spans="1:3" ht="12.75">
      <c r="A47" s="9">
        <v>39295</v>
      </c>
      <c r="B47" s="74">
        <v>6.23</v>
      </c>
      <c r="C47" s="57"/>
    </row>
    <row r="48" spans="1:3" ht="12.75">
      <c r="A48" s="9">
        <v>39326</v>
      </c>
      <c r="B48" s="74">
        <v>6.02</v>
      </c>
      <c r="C48" s="57"/>
    </row>
    <row r="49" spans="1:3" ht="12.75">
      <c r="A49" s="9">
        <v>39356</v>
      </c>
      <c r="B49" s="74">
        <v>6.74</v>
      </c>
      <c r="C49" s="57"/>
    </row>
    <row r="50" spans="1:3" ht="12.75">
      <c r="A50" s="9">
        <v>39387</v>
      </c>
      <c r="B50" s="74">
        <v>7.13</v>
      </c>
      <c r="C50" s="57"/>
    </row>
    <row r="51" spans="1:2" ht="12.75">
      <c r="A51" s="9">
        <v>39417</v>
      </c>
      <c r="B51" s="74">
        <v>7.11</v>
      </c>
    </row>
    <row r="52" spans="1:3" ht="12.75">
      <c r="A52" s="9">
        <v>39448</v>
      </c>
      <c r="B52" s="74">
        <v>7.99</v>
      </c>
      <c r="C52" s="57"/>
    </row>
    <row r="53" spans="1:3" ht="12.75">
      <c r="A53" s="9">
        <v>39479</v>
      </c>
      <c r="B53" s="74">
        <v>8.55</v>
      </c>
      <c r="C53" s="57"/>
    </row>
    <row r="54" spans="1:2" ht="12.75">
      <c r="A54" s="9">
        <v>39508</v>
      </c>
      <c r="B54" s="74">
        <v>9.45</v>
      </c>
    </row>
    <row r="55" spans="1:3" ht="12.75">
      <c r="A55" s="9">
        <v>39539</v>
      </c>
      <c r="B55" s="74">
        <v>10.18</v>
      </c>
      <c r="C55" s="57"/>
    </row>
    <row r="56" spans="1:3" ht="12.75">
      <c r="A56" s="9">
        <v>39569</v>
      </c>
      <c r="B56" s="74">
        <v>11.27</v>
      </c>
      <c r="C56" s="57"/>
    </row>
    <row r="57" spans="1:2" ht="12.75">
      <c r="A57" s="9">
        <v>39600</v>
      </c>
      <c r="B57" s="61">
        <v>12.7</v>
      </c>
    </row>
    <row r="58" spans="1:3" ht="12.75">
      <c r="A58" s="9">
        <v>39630</v>
      </c>
      <c r="B58" s="61">
        <v>11.11</v>
      </c>
      <c r="C58" s="86"/>
    </row>
    <row r="59" spans="1:3" ht="12.75">
      <c r="A59" s="9">
        <v>39661</v>
      </c>
      <c r="B59" s="61">
        <v>8.26</v>
      </c>
      <c r="C59" s="86"/>
    </row>
    <row r="60" spans="1:3" ht="12.75">
      <c r="A60" s="9">
        <v>39692</v>
      </c>
      <c r="B60" s="61">
        <v>7.64</v>
      </c>
      <c r="C60" s="86"/>
    </row>
    <row r="61" spans="1:3" ht="12.75">
      <c r="A61" s="9">
        <v>39722</v>
      </c>
      <c r="B61" s="61">
        <v>6.74</v>
      </c>
      <c r="C61" s="86"/>
    </row>
    <row r="62" spans="1:3" ht="12.75">
      <c r="A62" s="9">
        <v>39753</v>
      </c>
      <c r="B62" s="61">
        <v>6.69</v>
      </c>
      <c r="C62" s="86"/>
    </row>
    <row r="63" spans="1:3" ht="12.75">
      <c r="A63" s="9">
        <v>39783</v>
      </c>
      <c r="B63" s="61">
        <v>5.84</v>
      </c>
      <c r="C63" s="86"/>
    </row>
    <row r="64" spans="1:3" ht="12.75">
      <c r="A64" s="9">
        <v>39814</v>
      </c>
      <c r="B64" s="61">
        <v>5.51</v>
      </c>
      <c r="C64" s="86" t="s">
        <v>155</v>
      </c>
    </row>
    <row r="65" ht="12.75">
      <c r="C65" s="57"/>
    </row>
    <row r="66" ht="12.75">
      <c r="A66" s="47" t="s">
        <v>97</v>
      </c>
    </row>
  </sheetData>
  <printOptions/>
  <pageMargins left="0.75" right="0.75" top="1" bottom="1" header="0.5" footer="0.5"/>
  <pageSetup fitToHeight="1" fitToWidth="1" horizontalDpi="1200" verticalDpi="1200" orientation="portrait" scale="79" r:id="rId1"/>
  <headerFooter alignWithMargins="0">
    <oddFooter>&amp;C18&amp;R&amp;"Arial,Italic"As of January 21, 2009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tabColor indexed="42"/>
    <pageSetUpPr fitToPage="1"/>
  </sheetPr>
  <dimension ref="A1:J73"/>
  <sheetViews>
    <sheetView workbookViewId="0" topLeftCell="A1">
      <selection activeCell="A19" sqref="A19:IV30"/>
    </sheetView>
  </sheetViews>
  <sheetFormatPr defaultColWidth="9.140625" defaultRowHeight="12.75"/>
  <cols>
    <col min="1" max="1" width="15.28125" style="0" customWidth="1"/>
    <col min="2" max="4" width="12.8515625" style="0" bestFit="1" customWidth="1"/>
    <col min="5" max="5" width="14.7109375" style="0" customWidth="1"/>
    <col min="6" max="7" width="12.8515625" style="0" bestFit="1" customWidth="1"/>
    <col min="8" max="8" width="14.7109375" style="0" customWidth="1"/>
    <col min="9" max="9" width="10.7109375" style="0" customWidth="1"/>
    <col min="10" max="12" width="12.8515625" style="0" bestFit="1" customWidth="1"/>
    <col min="13" max="13" width="11.28125" style="0" bestFit="1" customWidth="1"/>
  </cols>
  <sheetData>
    <row r="1" ht="12.75">
      <c r="A1" s="13" t="s">
        <v>10</v>
      </c>
    </row>
    <row r="2" ht="12.75">
      <c r="A2" t="s">
        <v>11</v>
      </c>
    </row>
    <row r="3" ht="12.75">
      <c r="A3" t="s">
        <v>12</v>
      </c>
    </row>
    <row r="4" ht="12.75">
      <c r="A4" s="10" t="s">
        <v>156</v>
      </c>
    </row>
    <row r="5" ht="12.75">
      <c r="A5" s="10"/>
    </row>
    <row r="6" spans="1:9" ht="25.5">
      <c r="A6" s="14" t="s">
        <v>13</v>
      </c>
      <c r="B6" s="15" t="s">
        <v>14</v>
      </c>
      <c r="C6" s="15" t="s">
        <v>15</v>
      </c>
      <c r="D6" s="15" t="s">
        <v>16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99</v>
      </c>
    </row>
    <row r="7" spans="1:9" ht="12.75" hidden="1">
      <c r="A7" s="1">
        <v>37987</v>
      </c>
      <c r="B7" s="51">
        <v>80</v>
      </c>
      <c r="C7" s="16">
        <v>102312.993</v>
      </c>
      <c r="D7" s="51">
        <v>24</v>
      </c>
      <c r="E7" s="17">
        <f aca="true" t="shared" si="0" ref="E7:E30">D7/B7</f>
        <v>0.3</v>
      </c>
      <c r="F7" s="51">
        <v>21</v>
      </c>
      <c r="G7" s="18">
        <v>4054.333</v>
      </c>
      <c r="H7" s="19">
        <v>1209755.95</v>
      </c>
      <c r="I7" s="42">
        <f aca="true" t="shared" si="1" ref="I7:I30">H7/G7</f>
        <v>298.3859367249804</v>
      </c>
    </row>
    <row r="8" spans="1:9" ht="12.75" hidden="1">
      <c r="A8" s="1">
        <v>38018</v>
      </c>
      <c r="B8" s="51">
        <f>189-B7</f>
        <v>109</v>
      </c>
      <c r="C8" s="16">
        <v>132831.107</v>
      </c>
      <c r="D8" s="51">
        <v>36</v>
      </c>
      <c r="E8" s="17">
        <f t="shared" si="0"/>
        <v>0.3302752293577982</v>
      </c>
      <c r="F8" s="51">
        <v>33</v>
      </c>
      <c r="G8" s="18">
        <v>13638.395</v>
      </c>
      <c r="H8" s="19">
        <v>4170405.46</v>
      </c>
      <c r="I8" s="20">
        <f t="shared" si="1"/>
        <v>305.784182083009</v>
      </c>
    </row>
    <row r="9" spans="1:9" ht="12.75" hidden="1">
      <c r="A9" s="1">
        <v>38047</v>
      </c>
      <c r="B9" s="51">
        <f>273-189</f>
        <v>84</v>
      </c>
      <c r="C9" s="16">
        <v>126328.255</v>
      </c>
      <c r="D9" s="51">
        <v>35</v>
      </c>
      <c r="E9" s="17">
        <f t="shared" si="0"/>
        <v>0.4166666666666667</v>
      </c>
      <c r="F9" s="51">
        <v>37</v>
      </c>
      <c r="G9" s="18">
        <v>13838.581</v>
      </c>
      <c r="H9" s="19">
        <v>2773809.65</v>
      </c>
      <c r="I9" s="20">
        <f t="shared" si="1"/>
        <v>200.44032332505768</v>
      </c>
    </row>
    <row r="10" spans="1:9" ht="12.75" hidden="1">
      <c r="A10" s="1">
        <v>38078</v>
      </c>
      <c r="B10" s="51">
        <f>294-273</f>
        <v>21</v>
      </c>
      <c r="C10" s="16">
        <v>27689.52</v>
      </c>
      <c r="D10" s="51">
        <v>9</v>
      </c>
      <c r="E10" s="17">
        <f t="shared" si="0"/>
        <v>0.42857142857142855</v>
      </c>
      <c r="F10" s="51">
        <v>9</v>
      </c>
      <c r="G10" s="18">
        <v>2540.44</v>
      </c>
      <c r="H10" s="19">
        <v>686310.01</v>
      </c>
      <c r="I10" s="20">
        <f t="shared" si="1"/>
        <v>270.153993009085</v>
      </c>
    </row>
    <row r="11" spans="1:9" ht="12.75" hidden="1">
      <c r="A11" s="1">
        <v>38108</v>
      </c>
      <c r="B11" s="51">
        <f>366-294</f>
        <v>72</v>
      </c>
      <c r="C11" s="16">
        <v>96587.86</v>
      </c>
      <c r="D11" s="51">
        <v>28</v>
      </c>
      <c r="E11" s="17">
        <f t="shared" si="0"/>
        <v>0.3888888888888889</v>
      </c>
      <c r="F11" s="51">
        <v>31</v>
      </c>
      <c r="G11" s="18">
        <v>14771.108</v>
      </c>
      <c r="H11" s="19">
        <v>3741030.81</v>
      </c>
      <c r="I11" s="20">
        <f t="shared" si="1"/>
        <v>253.26676983202614</v>
      </c>
    </row>
    <row r="12" spans="1:9" ht="12.75" hidden="1">
      <c r="A12" s="1">
        <v>38139</v>
      </c>
      <c r="B12" s="51">
        <f>467-366</f>
        <v>101</v>
      </c>
      <c r="C12" s="16">
        <v>124977.28</v>
      </c>
      <c r="D12" s="51">
        <v>25</v>
      </c>
      <c r="E12" s="17">
        <f t="shared" si="0"/>
        <v>0.24752475247524752</v>
      </c>
      <c r="F12" s="51">
        <v>24</v>
      </c>
      <c r="G12" s="18">
        <v>5544.19</v>
      </c>
      <c r="H12" s="19">
        <v>1942833.52</v>
      </c>
      <c r="I12" s="20">
        <f t="shared" si="1"/>
        <v>350.42693702777143</v>
      </c>
    </row>
    <row r="13" spans="1:9" ht="12.75" hidden="1">
      <c r="A13" s="1">
        <v>38169</v>
      </c>
      <c r="B13" s="51">
        <f>578-467</f>
        <v>111</v>
      </c>
      <c r="C13" s="16">
        <v>140323.89</v>
      </c>
      <c r="D13" s="51">
        <v>31</v>
      </c>
      <c r="E13" s="17">
        <f t="shared" si="0"/>
        <v>0.27927927927927926</v>
      </c>
      <c r="F13" s="51">
        <v>32</v>
      </c>
      <c r="G13" s="18">
        <v>5817.56</v>
      </c>
      <c r="H13" s="19">
        <v>2044652.36</v>
      </c>
      <c r="I13" s="20">
        <f t="shared" si="1"/>
        <v>351.4621868962245</v>
      </c>
    </row>
    <row r="14" spans="1:9" ht="12.75" hidden="1">
      <c r="A14" s="1">
        <v>38200</v>
      </c>
      <c r="B14" s="51">
        <f>628-578</f>
        <v>50</v>
      </c>
      <c r="C14" s="16">
        <v>43044.913</v>
      </c>
      <c r="D14" s="51">
        <v>26</v>
      </c>
      <c r="E14" s="17">
        <f t="shared" si="0"/>
        <v>0.52</v>
      </c>
      <c r="F14" s="51">
        <v>27</v>
      </c>
      <c r="G14" s="18">
        <v>6881.453</v>
      </c>
      <c r="H14" s="19">
        <v>1989653.49</v>
      </c>
      <c r="I14" s="20">
        <f t="shared" si="1"/>
        <v>289.1327587356914</v>
      </c>
    </row>
    <row r="15" spans="1:9" ht="12.75" hidden="1">
      <c r="A15" s="1">
        <v>38231</v>
      </c>
      <c r="B15" s="51">
        <f>778-628</f>
        <v>150</v>
      </c>
      <c r="C15" s="16">
        <v>225055.041</v>
      </c>
      <c r="D15" s="51">
        <v>43</v>
      </c>
      <c r="E15" s="17">
        <f t="shared" si="0"/>
        <v>0.2866666666666667</v>
      </c>
      <c r="F15" s="51">
        <v>48</v>
      </c>
      <c r="G15" s="18">
        <v>10518.291</v>
      </c>
      <c r="H15" s="19">
        <v>3193258.69</v>
      </c>
      <c r="I15" s="20">
        <f t="shared" si="1"/>
        <v>303.59101968180954</v>
      </c>
    </row>
    <row r="16" spans="1:9" ht="12.75" hidden="1">
      <c r="A16" s="1">
        <v>38261</v>
      </c>
      <c r="B16" s="51">
        <f>914-778</f>
        <v>136</v>
      </c>
      <c r="C16" s="16">
        <v>199371.384</v>
      </c>
      <c r="D16" s="51">
        <v>56</v>
      </c>
      <c r="E16" s="17">
        <f t="shared" si="0"/>
        <v>0.4117647058823529</v>
      </c>
      <c r="F16" s="51">
        <v>75</v>
      </c>
      <c r="G16" s="18">
        <v>16777.064</v>
      </c>
      <c r="H16" s="19">
        <v>8518107.59</v>
      </c>
      <c r="I16" s="20">
        <f t="shared" si="1"/>
        <v>507.72337698658123</v>
      </c>
    </row>
    <row r="17" spans="1:9" ht="12.75" hidden="1">
      <c r="A17" s="1">
        <v>38292</v>
      </c>
      <c r="B17" s="51">
        <f>988-914</f>
        <v>74</v>
      </c>
      <c r="C17" s="16">
        <v>81727.593</v>
      </c>
      <c r="D17" s="51">
        <v>30</v>
      </c>
      <c r="E17" s="17">
        <f t="shared" si="0"/>
        <v>0.40540540540540543</v>
      </c>
      <c r="F17" s="51">
        <v>33</v>
      </c>
      <c r="G17" s="18">
        <v>8058.373</v>
      </c>
      <c r="H17" s="19">
        <v>1842154.71</v>
      </c>
      <c r="I17" s="20">
        <f t="shared" si="1"/>
        <v>228.60132063879396</v>
      </c>
    </row>
    <row r="18" spans="1:9" ht="12.75" hidden="1">
      <c r="A18" s="1">
        <v>38322</v>
      </c>
      <c r="B18" s="51">
        <v>72</v>
      </c>
      <c r="C18" s="16">
        <v>47855.304</v>
      </c>
      <c r="D18" s="51">
        <v>30</v>
      </c>
      <c r="E18" s="17">
        <f t="shared" si="0"/>
        <v>0.4166666666666667</v>
      </c>
      <c r="F18" s="51">
        <v>32</v>
      </c>
      <c r="G18" s="18">
        <v>3481.174</v>
      </c>
      <c r="H18" s="19">
        <v>952899.45</v>
      </c>
      <c r="I18" s="20">
        <f t="shared" si="1"/>
        <v>273.72933671227</v>
      </c>
    </row>
    <row r="19" spans="1:9" ht="13.5" customHeight="1" hidden="1">
      <c r="A19" s="1">
        <v>38353</v>
      </c>
      <c r="B19" s="51">
        <f>640-593</f>
        <v>47</v>
      </c>
      <c r="C19" s="18">
        <v>28880.06</v>
      </c>
      <c r="D19" s="50">
        <f>47-(401-377)</f>
        <v>23</v>
      </c>
      <c r="E19" s="17">
        <f t="shared" si="0"/>
        <v>0.48936170212765956</v>
      </c>
      <c r="F19" s="51">
        <v>24</v>
      </c>
      <c r="G19" s="16">
        <v>3472.91</v>
      </c>
      <c r="H19" s="75">
        <v>1118950.28</v>
      </c>
      <c r="I19" s="76">
        <f t="shared" si="1"/>
        <v>322.19386048011614</v>
      </c>
    </row>
    <row r="20" spans="1:9" ht="13.5" customHeight="1" hidden="1">
      <c r="A20" s="1">
        <v>38384</v>
      </c>
      <c r="B20" s="51">
        <f>186-47</f>
        <v>139</v>
      </c>
      <c r="C20" s="18">
        <v>155224.529</v>
      </c>
      <c r="D20" s="50">
        <v>50</v>
      </c>
      <c r="E20" s="17">
        <f t="shared" si="0"/>
        <v>0.3597122302158273</v>
      </c>
      <c r="F20" s="50">
        <v>54</v>
      </c>
      <c r="G20" s="16">
        <v>15760.712</v>
      </c>
      <c r="H20" s="75">
        <f>5701671.68</f>
        <v>5701671.68</v>
      </c>
      <c r="I20" s="76">
        <f t="shared" si="1"/>
        <v>361.764854278157</v>
      </c>
    </row>
    <row r="21" spans="1:9" ht="14.25" customHeight="1" hidden="1">
      <c r="A21" s="1">
        <v>38412</v>
      </c>
      <c r="B21" s="51">
        <f>250-B20-B19</f>
        <v>64</v>
      </c>
      <c r="C21" s="16">
        <v>68473.92</v>
      </c>
      <c r="D21" s="51">
        <v>17</v>
      </c>
      <c r="E21" s="17">
        <f t="shared" si="0"/>
        <v>0.265625</v>
      </c>
      <c r="F21" s="50">
        <v>18</v>
      </c>
      <c r="G21" s="16">
        <v>9143.27</v>
      </c>
      <c r="H21" s="75">
        <v>2990636</v>
      </c>
      <c r="I21" s="76">
        <f t="shared" si="1"/>
        <v>327.0860425208924</v>
      </c>
    </row>
    <row r="22" spans="1:9" ht="14.25" customHeight="1" hidden="1">
      <c r="A22" s="1">
        <v>38443</v>
      </c>
      <c r="B22" s="51">
        <f>296-250</f>
        <v>46</v>
      </c>
      <c r="C22" s="16">
        <v>50416.84</v>
      </c>
      <c r="D22" s="51">
        <v>26</v>
      </c>
      <c r="E22" s="17">
        <f t="shared" si="0"/>
        <v>0.5652173913043478</v>
      </c>
      <c r="F22" s="50">
        <v>30</v>
      </c>
      <c r="G22" s="16">
        <v>9349.02</v>
      </c>
      <c r="H22" s="75">
        <v>3480941.06</v>
      </c>
      <c r="I22" s="76">
        <f t="shared" si="1"/>
        <v>372.33218668908614</v>
      </c>
    </row>
    <row r="23" spans="1:9" ht="14.25" customHeight="1" hidden="1">
      <c r="A23" s="1">
        <v>38473</v>
      </c>
      <c r="B23" s="51">
        <v>95</v>
      </c>
      <c r="C23" s="16">
        <v>115385.349</v>
      </c>
      <c r="D23" s="51">
        <v>43</v>
      </c>
      <c r="E23" s="17">
        <f t="shared" si="0"/>
        <v>0.45263157894736844</v>
      </c>
      <c r="F23" s="50">
        <v>47</v>
      </c>
      <c r="G23" s="16">
        <v>10719.221</v>
      </c>
      <c r="H23" s="75">
        <v>5311157.78</v>
      </c>
      <c r="I23" s="76">
        <f t="shared" si="1"/>
        <v>495.47982824498166</v>
      </c>
    </row>
    <row r="24" spans="1:9" ht="12.75" customHeight="1" hidden="1">
      <c r="A24" s="1">
        <v>38504</v>
      </c>
      <c r="B24" s="51">
        <v>94</v>
      </c>
      <c r="C24" s="16">
        <v>123785.14</v>
      </c>
      <c r="D24" s="51">
        <v>42</v>
      </c>
      <c r="E24" s="17">
        <f t="shared" si="0"/>
        <v>0.44680851063829785</v>
      </c>
      <c r="F24" s="50">
        <v>42</v>
      </c>
      <c r="G24" s="16">
        <v>8891.85</v>
      </c>
      <c r="H24" s="75">
        <v>2703889.29</v>
      </c>
      <c r="I24" s="76">
        <f t="shared" si="1"/>
        <v>304.08624639416996</v>
      </c>
    </row>
    <row r="25" spans="1:9" ht="13.5" customHeight="1" hidden="1">
      <c r="A25" s="1">
        <v>38534</v>
      </c>
      <c r="B25" s="51">
        <v>148</v>
      </c>
      <c r="C25" s="16">
        <v>152777.69</v>
      </c>
      <c r="D25" s="51">
        <f>256-204</f>
        <v>52</v>
      </c>
      <c r="E25" s="17">
        <f t="shared" si="0"/>
        <v>0.35135135135135137</v>
      </c>
      <c r="F25" s="50">
        <v>52</v>
      </c>
      <c r="G25" s="16">
        <v>12760.26</v>
      </c>
      <c r="H25" s="75">
        <v>4650705.09</v>
      </c>
      <c r="I25" s="76">
        <f t="shared" si="1"/>
        <v>364.4678940711239</v>
      </c>
    </row>
    <row r="26" spans="1:9" ht="13.5" customHeight="1" hidden="1">
      <c r="A26" s="1">
        <v>38565</v>
      </c>
      <c r="B26" s="51">
        <v>112</v>
      </c>
      <c r="C26" s="16">
        <v>165294.17</v>
      </c>
      <c r="D26" s="51">
        <f>292-253</f>
        <v>39</v>
      </c>
      <c r="E26" s="17">
        <f t="shared" si="0"/>
        <v>0.3482142857142857</v>
      </c>
      <c r="F26" s="50">
        <v>40</v>
      </c>
      <c r="G26" s="16">
        <v>5431.63</v>
      </c>
      <c r="H26" s="75">
        <v>1836091.87</v>
      </c>
      <c r="I26" s="76">
        <f t="shared" si="1"/>
        <v>338.03699257865503</v>
      </c>
    </row>
    <row r="27" spans="1:9" ht="13.5" customHeight="1" hidden="1">
      <c r="A27" s="1">
        <v>38596</v>
      </c>
      <c r="B27" s="51">
        <v>110</v>
      </c>
      <c r="C27" s="16">
        <v>125382.28</v>
      </c>
      <c r="D27" s="51">
        <f>334-292</f>
        <v>42</v>
      </c>
      <c r="E27" s="17">
        <f t="shared" si="0"/>
        <v>0.38181818181818183</v>
      </c>
      <c r="F27" s="50">
        <v>42</v>
      </c>
      <c r="G27" s="16">
        <v>17996.14</v>
      </c>
      <c r="H27" s="75">
        <v>5604577.63</v>
      </c>
      <c r="I27" s="76">
        <f t="shared" si="1"/>
        <v>311.43220879588625</v>
      </c>
    </row>
    <row r="28" spans="1:9" ht="12.75" customHeight="1" hidden="1">
      <c r="A28" s="1">
        <v>38626</v>
      </c>
      <c r="B28" s="51">
        <v>36</v>
      </c>
      <c r="C28" s="16">
        <v>19207.59</v>
      </c>
      <c r="D28" s="51">
        <f>365-334</f>
        <v>31</v>
      </c>
      <c r="E28" s="17">
        <f t="shared" si="0"/>
        <v>0.8611111111111112</v>
      </c>
      <c r="F28" s="50">
        <v>31</v>
      </c>
      <c r="G28" s="16">
        <v>5577.8</v>
      </c>
      <c r="H28" s="75">
        <v>1324037.01</v>
      </c>
      <c r="I28" s="76">
        <f t="shared" si="1"/>
        <v>237.3762074653089</v>
      </c>
    </row>
    <row r="29" spans="1:9" ht="13.5" customHeight="1" hidden="1">
      <c r="A29" s="1">
        <v>38657</v>
      </c>
      <c r="B29" s="51">
        <v>58</v>
      </c>
      <c r="C29" s="16">
        <v>50384.311</v>
      </c>
      <c r="D29" s="51">
        <f>58-(560-526)</f>
        <v>24</v>
      </c>
      <c r="E29" s="17">
        <f t="shared" si="0"/>
        <v>0.41379310344827586</v>
      </c>
      <c r="F29" s="50">
        <v>24</v>
      </c>
      <c r="G29" s="16">
        <v>4484.061</v>
      </c>
      <c r="H29" s="75">
        <v>1612996.95</v>
      </c>
      <c r="I29" s="76">
        <f t="shared" si="1"/>
        <v>359.7178874239222</v>
      </c>
    </row>
    <row r="30" spans="1:9" ht="15" customHeight="1" hidden="1">
      <c r="A30" s="1">
        <v>38687</v>
      </c>
      <c r="B30" s="51">
        <v>75</v>
      </c>
      <c r="C30" s="52">
        <v>88898.39</v>
      </c>
      <c r="D30" s="51">
        <v>28</v>
      </c>
      <c r="E30" s="26">
        <f t="shared" si="0"/>
        <v>0.37333333333333335</v>
      </c>
      <c r="F30" s="50">
        <v>33</v>
      </c>
      <c r="G30" s="52">
        <v>8547.41</v>
      </c>
      <c r="H30" s="75">
        <v>4024433.63</v>
      </c>
      <c r="I30" s="76">
        <f t="shared" si="1"/>
        <v>470.8366195139814</v>
      </c>
    </row>
    <row r="31" spans="1:10" ht="14.25" customHeight="1">
      <c r="A31" s="1">
        <v>38718</v>
      </c>
      <c r="B31" s="51">
        <v>47</v>
      </c>
      <c r="C31" s="52">
        <v>47043.313</v>
      </c>
      <c r="D31" s="51">
        <v>23</v>
      </c>
      <c r="E31" s="26">
        <f aca="true" t="shared" si="2" ref="E31:E38">D31/B31</f>
        <v>0.48936170212765956</v>
      </c>
      <c r="F31" s="50">
        <v>26</v>
      </c>
      <c r="G31" s="52">
        <v>4329.743</v>
      </c>
      <c r="H31" s="75">
        <v>1537320.39</v>
      </c>
      <c r="I31" s="76">
        <f aca="true" t="shared" si="3" ref="I31:I50">H31/G31</f>
        <v>355.0604250644899</v>
      </c>
      <c r="J31" s="55"/>
    </row>
    <row r="32" spans="1:10" ht="12.75">
      <c r="A32" s="1">
        <v>38749</v>
      </c>
      <c r="B32" s="51">
        <v>30</v>
      </c>
      <c r="C32" s="52">
        <v>27775.39</v>
      </c>
      <c r="D32" s="51">
        <v>22</v>
      </c>
      <c r="E32" s="26">
        <f t="shared" si="2"/>
        <v>0.7333333333333333</v>
      </c>
      <c r="F32" s="50">
        <v>21</v>
      </c>
      <c r="G32" s="52">
        <v>4893.65</v>
      </c>
      <c r="H32" s="75">
        <v>2259041.24</v>
      </c>
      <c r="I32" s="76">
        <f t="shared" si="3"/>
        <v>461.62705546984364</v>
      </c>
      <c r="J32" s="55"/>
    </row>
    <row r="33" spans="1:10" ht="12.75">
      <c r="A33" s="1">
        <v>38777</v>
      </c>
      <c r="B33" s="51">
        <v>90</v>
      </c>
      <c r="C33" s="52">
        <v>102468.214</v>
      </c>
      <c r="D33" s="51">
        <v>33</v>
      </c>
      <c r="E33" s="26">
        <f t="shared" si="2"/>
        <v>0.36666666666666664</v>
      </c>
      <c r="F33" s="50">
        <v>35</v>
      </c>
      <c r="G33" s="52">
        <v>11677.774</v>
      </c>
      <c r="H33" s="75">
        <v>4813881.28</v>
      </c>
      <c r="I33" s="76">
        <f t="shared" si="3"/>
        <v>412.22593278479275</v>
      </c>
      <c r="J33" s="55"/>
    </row>
    <row r="34" spans="1:10" ht="12.75">
      <c r="A34" s="1">
        <v>38808</v>
      </c>
      <c r="B34" s="51">
        <v>68</v>
      </c>
      <c r="C34" s="52">
        <v>71781.41</v>
      </c>
      <c r="D34" s="51">
        <v>28</v>
      </c>
      <c r="E34" s="26">
        <f t="shared" si="2"/>
        <v>0.4117647058823529</v>
      </c>
      <c r="F34" s="50">
        <v>30</v>
      </c>
      <c r="G34" s="52">
        <v>6467.852</v>
      </c>
      <c r="H34" s="75">
        <v>3141523.23</v>
      </c>
      <c r="I34" s="76">
        <f t="shared" si="3"/>
        <v>485.71353055079186</v>
      </c>
      <c r="J34" s="55"/>
    </row>
    <row r="35" spans="1:10" ht="12.75">
      <c r="A35" s="1">
        <v>38838</v>
      </c>
      <c r="B35" s="51">
        <v>97</v>
      </c>
      <c r="C35" s="52">
        <v>120198.4</v>
      </c>
      <c r="D35" s="51">
        <v>30</v>
      </c>
      <c r="E35" s="26">
        <f t="shared" si="2"/>
        <v>0.30927835051546393</v>
      </c>
      <c r="F35" s="50">
        <v>31</v>
      </c>
      <c r="G35" s="52">
        <v>16817.78</v>
      </c>
      <c r="H35" s="75">
        <v>6025369.95</v>
      </c>
      <c r="I35" s="76">
        <f t="shared" si="3"/>
        <v>358.2738001091702</v>
      </c>
      <c r="J35" s="55"/>
    </row>
    <row r="36" spans="1:10" ht="12.75">
      <c r="A36" s="1">
        <v>38869</v>
      </c>
      <c r="B36" s="51">
        <v>38</v>
      </c>
      <c r="C36" s="52">
        <v>31183.565</v>
      </c>
      <c r="D36" s="51">
        <v>23</v>
      </c>
      <c r="E36" s="26">
        <f t="shared" si="2"/>
        <v>0.6052631578947368</v>
      </c>
      <c r="F36" s="50">
        <v>21</v>
      </c>
      <c r="G36" s="52">
        <v>3267.685</v>
      </c>
      <c r="H36" s="75">
        <v>890923.62</v>
      </c>
      <c r="I36" s="76">
        <f t="shared" si="3"/>
        <v>272.6467269641964</v>
      </c>
      <c r="J36" s="55"/>
    </row>
    <row r="37" spans="1:10" ht="12.75">
      <c r="A37" s="1">
        <v>38899</v>
      </c>
      <c r="B37" s="51">
        <v>46</v>
      </c>
      <c r="C37" s="52">
        <v>61199.576</v>
      </c>
      <c r="D37" s="51">
        <v>17</v>
      </c>
      <c r="E37" s="26">
        <f t="shared" si="2"/>
        <v>0.3695652173913043</v>
      </c>
      <c r="F37" s="50">
        <v>19</v>
      </c>
      <c r="G37" s="52">
        <v>4912.022</v>
      </c>
      <c r="H37" s="75">
        <v>1590293.21</v>
      </c>
      <c r="I37" s="76">
        <f t="shared" si="3"/>
        <v>323.7553109493402</v>
      </c>
      <c r="J37" s="55"/>
    </row>
    <row r="38" spans="1:10" ht="12.75">
      <c r="A38" s="1">
        <v>38930</v>
      </c>
      <c r="B38" s="51">
        <v>98</v>
      </c>
      <c r="C38" s="52">
        <v>144142.11</v>
      </c>
      <c r="D38" s="51">
        <v>37</v>
      </c>
      <c r="E38" s="26">
        <f t="shared" si="2"/>
        <v>0.37755102040816324</v>
      </c>
      <c r="F38" s="50">
        <v>47</v>
      </c>
      <c r="G38" s="52">
        <v>11769.25</v>
      </c>
      <c r="H38" s="75">
        <v>4274006.81</v>
      </c>
      <c r="I38" s="76">
        <f t="shared" si="3"/>
        <v>363.15031204197373</v>
      </c>
      <c r="J38" s="55"/>
    </row>
    <row r="39" spans="1:10" ht="12.75">
      <c r="A39" s="1">
        <v>38961</v>
      </c>
      <c r="B39" s="51">
        <v>48</v>
      </c>
      <c r="C39" s="52">
        <v>44760.88</v>
      </c>
      <c r="D39" s="51">
        <v>26</v>
      </c>
      <c r="E39" s="26">
        <v>0.5416666666666666</v>
      </c>
      <c r="F39" s="50">
        <v>23</v>
      </c>
      <c r="G39" s="52">
        <v>5029.74</v>
      </c>
      <c r="H39" s="75">
        <v>2004961.5</v>
      </c>
      <c r="I39" s="76">
        <f t="shared" si="3"/>
        <v>398.62130050459865</v>
      </c>
      <c r="J39" s="55"/>
    </row>
    <row r="40" spans="1:10" ht="12.75">
      <c r="A40" s="1">
        <v>38991</v>
      </c>
      <c r="B40" s="51">
        <v>53</v>
      </c>
      <c r="C40" s="52">
        <v>36007.87</v>
      </c>
      <c r="D40" s="51">
        <v>28</v>
      </c>
      <c r="E40" s="26">
        <f aca="true" t="shared" si="4" ref="E40:E50">D40/B40</f>
        <v>0.5283018867924528</v>
      </c>
      <c r="F40" s="50">
        <v>28</v>
      </c>
      <c r="G40" s="52">
        <v>4383.7</v>
      </c>
      <c r="H40" s="75">
        <v>1846724.83</v>
      </c>
      <c r="I40" s="76">
        <f t="shared" si="3"/>
        <v>421.27080548395196</v>
      </c>
      <c r="J40" s="55"/>
    </row>
    <row r="41" spans="1:10" ht="12.75">
      <c r="A41" s="1">
        <v>39022</v>
      </c>
      <c r="B41" s="51">
        <v>93</v>
      </c>
      <c r="C41" s="52">
        <v>84329.325</v>
      </c>
      <c r="D41" s="51">
        <v>43</v>
      </c>
      <c r="E41" s="26">
        <f t="shared" si="4"/>
        <v>0.46236559139784944</v>
      </c>
      <c r="F41" s="50">
        <v>38</v>
      </c>
      <c r="G41" s="52">
        <v>16457.63</v>
      </c>
      <c r="H41" s="75">
        <v>5058312.37</v>
      </c>
      <c r="I41" s="76">
        <f t="shared" si="3"/>
        <v>307.35363293499734</v>
      </c>
      <c r="J41" s="55"/>
    </row>
    <row r="42" spans="1:10" ht="12.75">
      <c r="A42" s="1">
        <v>39052</v>
      </c>
      <c r="B42" s="51">
        <v>72</v>
      </c>
      <c r="C42" s="52">
        <v>58722.376</v>
      </c>
      <c r="D42" s="51">
        <v>37</v>
      </c>
      <c r="E42" s="26">
        <f t="shared" si="4"/>
        <v>0.5138888888888888</v>
      </c>
      <c r="F42" s="50">
        <v>42</v>
      </c>
      <c r="G42" s="52">
        <v>4490.056</v>
      </c>
      <c r="H42" s="75">
        <v>2214236.41</v>
      </c>
      <c r="I42" s="76">
        <f t="shared" si="3"/>
        <v>493.14227038593737</v>
      </c>
      <c r="J42" s="55"/>
    </row>
    <row r="43" spans="1:9" ht="12.75">
      <c r="A43" s="1">
        <v>39083</v>
      </c>
      <c r="B43" s="51">
        <v>44</v>
      </c>
      <c r="C43" s="16">
        <v>43615.048</v>
      </c>
      <c r="D43" s="51">
        <v>23</v>
      </c>
      <c r="E43" s="26">
        <f t="shared" si="4"/>
        <v>0.5227272727272727</v>
      </c>
      <c r="F43" s="50">
        <v>22</v>
      </c>
      <c r="G43" s="52">
        <v>8504.439</v>
      </c>
      <c r="H43" s="75">
        <v>4569069.37</v>
      </c>
      <c r="I43" s="76">
        <f t="shared" si="3"/>
        <v>537.2569983746135</v>
      </c>
    </row>
    <row r="44" spans="1:9" ht="12.75">
      <c r="A44" s="1">
        <v>39114</v>
      </c>
      <c r="B44" s="51">
        <v>61</v>
      </c>
      <c r="C44" s="16">
        <v>68927.865</v>
      </c>
      <c r="D44" s="51">
        <v>36</v>
      </c>
      <c r="E44" s="26">
        <f t="shared" si="4"/>
        <v>0.5901639344262295</v>
      </c>
      <c r="F44" s="50">
        <v>39</v>
      </c>
      <c r="G44" s="52">
        <v>10701.885</v>
      </c>
      <c r="H44" s="75">
        <v>11078923.37</v>
      </c>
      <c r="I44" s="76">
        <f>H44/G44</f>
        <v>1035.2310242541382</v>
      </c>
    </row>
    <row r="45" spans="1:9" ht="12.75">
      <c r="A45" s="1">
        <v>39142</v>
      </c>
      <c r="B45" s="51">
        <v>37</v>
      </c>
      <c r="C45" s="16">
        <v>55261.795</v>
      </c>
      <c r="D45" s="51">
        <v>19</v>
      </c>
      <c r="E45" s="26">
        <f>D45/B45</f>
        <v>0.5135135135135135</v>
      </c>
      <c r="F45" s="50">
        <v>23</v>
      </c>
      <c r="G45" s="52">
        <v>5996.295</v>
      </c>
      <c r="H45" s="75">
        <v>2567201.33</v>
      </c>
      <c r="I45" s="76">
        <f>H45/G45</f>
        <v>428.1312593860042</v>
      </c>
    </row>
    <row r="46" spans="1:9" ht="12.75">
      <c r="A46" s="1">
        <v>39173</v>
      </c>
      <c r="B46" s="51">
        <v>58</v>
      </c>
      <c r="C46" s="52">
        <v>60473.27</v>
      </c>
      <c r="D46" s="12">
        <v>22</v>
      </c>
      <c r="E46" s="26">
        <f>D46/B46</f>
        <v>0.3793103448275862</v>
      </c>
      <c r="F46" s="50">
        <v>24</v>
      </c>
      <c r="G46" s="52">
        <v>10087.12</v>
      </c>
      <c r="H46" s="75">
        <v>3250525.86</v>
      </c>
      <c r="I46" s="76">
        <f>H46/G46</f>
        <v>322.2451859400899</v>
      </c>
    </row>
    <row r="47" spans="1:9" ht="12.75">
      <c r="A47" s="1">
        <v>39203</v>
      </c>
      <c r="B47" s="51">
        <v>77</v>
      </c>
      <c r="C47" s="52">
        <v>67181.82</v>
      </c>
      <c r="D47" s="12">
        <v>40</v>
      </c>
      <c r="E47" s="26">
        <f>D47/B47</f>
        <v>0.5194805194805194</v>
      </c>
      <c r="F47" s="50">
        <v>44</v>
      </c>
      <c r="G47" s="52">
        <v>6303.81</v>
      </c>
      <c r="H47" s="75">
        <v>4844311.64</v>
      </c>
      <c r="I47" s="76">
        <f>H47/G47</f>
        <v>768.473611990209</v>
      </c>
    </row>
    <row r="48" spans="1:9" ht="12.75">
      <c r="A48" s="1">
        <v>39234</v>
      </c>
      <c r="B48" s="51">
        <v>99</v>
      </c>
      <c r="C48" s="52">
        <v>159363.198</v>
      </c>
      <c r="D48" s="12">
        <v>31</v>
      </c>
      <c r="E48" s="26">
        <f>D48/B48</f>
        <v>0.31313131313131315</v>
      </c>
      <c r="F48" s="50">
        <v>31</v>
      </c>
      <c r="G48" s="52">
        <v>8098.128</v>
      </c>
      <c r="H48" s="75">
        <v>4008594.4</v>
      </c>
      <c r="I48" s="76">
        <f>H48/G48</f>
        <v>495.00259813132124</v>
      </c>
    </row>
    <row r="49" spans="1:9" ht="12.75">
      <c r="A49" s="1">
        <v>39264</v>
      </c>
      <c r="B49" s="51">
        <v>90</v>
      </c>
      <c r="C49" s="52">
        <v>87101.8</v>
      </c>
      <c r="D49" s="12">
        <v>25</v>
      </c>
      <c r="E49" s="26">
        <f t="shared" si="4"/>
        <v>0.2777777777777778</v>
      </c>
      <c r="F49" s="50">
        <v>27</v>
      </c>
      <c r="G49" s="52">
        <v>8524.27</v>
      </c>
      <c r="H49" s="75">
        <v>2529957.38</v>
      </c>
      <c r="I49" s="76">
        <f t="shared" si="3"/>
        <v>296.79460880521145</v>
      </c>
    </row>
    <row r="50" spans="1:9" ht="12.75">
      <c r="A50" s="1">
        <v>39295</v>
      </c>
      <c r="B50" s="51">
        <v>83</v>
      </c>
      <c r="C50" s="52">
        <v>112945.771</v>
      </c>
      <c r="D50" s="12">
        <v>29</v>
      </c>
      <c r="E50" s="26">
        <f t="shared" si="4"/>
        <v>0.3493975903614458</v>
      </c>
      <c r="F50" s="50">
        <v>28</v>
      </c>
      <c r="G50" s="52">
        <v>10786.901</v>
      </c>
      <c r="H50" s="75">
        <v>2892575.29</v>
      </c>
      <c r="I50" s="76">
        <f t="shared" si="3"/>
        <v>268.1562841820834</v>
      </c>
    </row>
    <row r="51" spans="1:9" ht="12.75">
      <c r="A51" s="1">
        <v>39326</v>
      </c>
      <c r="B51" s="51">
        <v>45</v>
      </c>
      <c r="C51" s="52">
        <v>34768.7</v>
      </c>
      <c r="D51" s="12">
        <v>14</v>
      </c>
      <c r="E51" s="26">
        <f aca="true" t="shared" si="5" ref="E51:E57">D51/B51</f>
        <v>0.3111111111111111</v>
      </c>
      <c r="F51" s="50">
        <v>14</v>
      </c>
      <c r="G51" s="52">
        <v>3083.3</v>
      </c>
      <c r="H51" s="53">
        <v>1936243.01</v>
      </c>
      <c r="I51" s="76">
        <f aca="true" t="shared" si="6" ref="I51:I67">H51/G51</f>
        <v>627.9774948918366</v>
      </c>
    </row>
    <row r="52" spans="1:9" ht="12.75">
      <c r="A52" s="1">
        <v>39356</v>
      </c>
      <c r="B52" s="51">
        <v>47</v>
      </c>
      <c r="C52" s="52">
        <v>41694.079</v>
      </c>
      <c r="D52" s="12">
        <v>16</v>
      </c>
      <c r="E52" s="26">
        <f t="shared" si="5"/>
        <v>0.3404255319148936</v>
      </c>
      <c r="F52" s="50">
        <v>18</v>
      </c>
      <c r="G52" s="52">
        <v>5381.189</v>
      </c>
      <c r="H52" s="75">
        <v>6035465.69</v>
      </c>
      <c r="I52" s="76">
        <f t="shared" si="6"/>
        <v>1121.5858967228246</v>
      </c>
    </row>
    <row r="53" spans="1:9" ht="12.75">
      <c r="A53" s="1">
        <v>39387</v>
      </c>
      <c r="B53" s="51">
        <v>43</v>
      </c>
      <c r="C53" s="52">
        <v>38583.24</v>
      </c>
      <c r="D53" s="12">
        <v>22</v>
      </c>
      <c r="E53" s="26">
        <f t="shared" si="5"/>
        <v>0.5116279069767442</v>
      </c>
      <c r="F53" s="50">
        <v>19</v>
      </c>
      <c r="G53" s="52">
        <v>3024.469</v>
      </c>
      <c r="H53" s="75">
        <v>1171854.94</v>
      </c>
      <c r="I53" s="76">
        <f t="shared" si="6"/>
        <v>387.45807611187286</v>
      </c>
    </row>
    <row r="54" spans="1:9" ht="12.75">
      <c r="A54" s="1">
        <v>39417</v>
      </c>
      <c r="B54" s="51">
        <v>51</v>
      </c>
      <c r="C54" s="52">
        <v>50406.5</v>
      </c>
      <c r="D54" s="12">
        <v>26</v>
      </c>
      <c r="E54" s="26">
        <f t="shared" si="5"/>
        <v>0.5098039215686274</v>
      </c>
      <c r="F54" s="50">
        <v>24</v>
      </c>
      <c r="G54" s="52">
        <v>9097.2</v>
      </c>
      <c r="H54" s="75">
        <v>2413328.16</v>
      </c>
      <c r="I54" s="76">
        <f t="shared" si="6"/>
        <v>265.28252209471043</v>
      </c>
    </row>
    <row r="55" spans="1:9" ht="12.75">
      <c r="A55" s="1">
        <v>39448</v>
      </c>
      <c r="B55" s="51">
        <v>59</v>
      </c>
      <c r="C55" s="52">
        <v>58403.266</v>
      </c>
      <c r="D55" s="12">
        <v>24</v>
      </c>
      <c r="E55" s="26">
        <f t="shared" si="5"/>
        <v>0.4067796610169492</v>
      </c>
      <c r="F55" s="50">
        <v>19</v>
      </c>
      <c r="G55" s="52">
        <v>5503.936</v>
      </c>
      <c r="H55" s="75">
        <v>1304223.48</v>
      </c>
      <c r="I55" s="76">
        <f t="shared" si="6"/>
        <v>236.96196322050258</v>
      </c>
    </row>
    <row r="56" spans="1:9" ht="12.75">
      <c r="A56" s="1">
        <v>39479</v>
      </c>
      <c r="B56" s="51">
        <v>28</v>
      </c>
      <c r="C56" s="52">
        <v>11245.63</v>
      </c>
      <c r="D56" s="12">
        <v>13</v>
      </c>
      <c r="E56" s="26">
        <f t="shared" si="5"/>
        <v>0.4642857142857143</v>
      </c>
      <c r="F56" s="50">
        <v>13</v>
      </c>
      <c r="G56" s="52">
        <v>1407.7</v>
      </c>
      <c r="H56" s="75">
        <v>433826.75</v>
      </c>
      <c r="I56" s="76">
        <f t="shared" si="6"/>
        <v>308.1812531079065</v>
      </c>
    </row>
    <row r="57" spans="1:9" ht="12.75">
      <c r="A57" s="1">
        <v>39508</v>
      </c>
      <c r="B57" s="51">
        <v>115</v>
      </c>
      <c r="C57" s="52">
        <v>155146.88</v>
      </c>
      <c r="D57" s="12">
        <v>49</v>
      </c>
      <c r="E57" s="26">
        <f t="shared" si="5"/>
        <v>0.4260869565217391</v>
      </c>
      <c r="F57" s="50">
        <v>42</v>
      </c>
      <c r="G57" s="52">
        <v>17154.46</v>
      </c>
      <c r="H57" s="75">
        <v>3959010.21</v>
      </c>
      <c r="I57" s="76">
        <f t="shared" si="6"/>
        <v>230.7860585527029</v>
      </c>
    </row>
    <row r="58" spans="1:9" ht="12.75">
      <c r="A58" s="1">
        <v>39539</v>
      </c>
      <c r="B58" s="51">
        <v>59</v>
      </c>
      <c r="C58" s="52">
        <v>57118.06</v>
      </c>
      <c r="D58" s="12">
        <v>29</v>
      </c>
      <c r="E58" s="26">
        <v>0.4915254237288136</v>
      </c>
      <c r="F58" s="50">
        <v>24</v>
      </c>
      <c r="G58" s="52">
        <v>3471.292</v>
      </c>
      <c r="H58" s="75">
        <v>1409967.24</v>
      </c>
      <c r="I58" s="76">
        <f t="shared" si="6"/>
        <v>406.17938220120925</v>
      </c>
    </row>
    <row r="59" spans="1:9" ht="12.75">
      <c r="A59" s="1">
        <v>39569</v>
      </c>
      <c r="B59" s="51">
        <v>46</v>
      </c>
      <c r="C59" s="52">
        <v>40455.817</v>
      </c>
      <c r="D59" s="12">
        <v>27</v>
      </c>
      <c r="E59" s="26">
        <v>0.5869565217391305</v>
      </c>
      <c r="F59" s="50">
        <v>20</v>
      </c>
      <c r="G59" s="52">
        <v>4675.363</v>
      </c>
      <c r="H59" s="75">
        <v>2287897.78</v>
      </c>
      <c r="I59" s="76">
        <f t="shared" si="6"/>
        <v>489.35190272926394</v>
      </c>
    </row>
    <row r="60" spans="1:9" ht="12.75">
      <c r="A60" s="1">
        <v>39600</v>
      </c>
      <c r="B60" s="51">
        <v>81</v>
      </c>
      <c r="C60" s="52">
        <v>52441.54</v>
      </c>
      <c r="D60" s="12">
        <v>61</v>
      </c>
      <c r="E60" s="26">
        <v>0.7530864197530864</v>
      </c>
      <c r="F60" s="50">
        <v>38</v>
      </c>
      <c r="G60" s="52">
        <v>9852.02</v>
      </c>
      <c r="H60" s="75">
        <v>35829909.81</v>
      </c>
      <c r="I60" s="76">
        <f t="shared" si="6"/>
        <v>3636.8084727802016</v>
      </c>
    </row>
    <row r="61" spans="1:9" ht="12.75">
      <c r="A61" s="1">
        <v>39630</v>
      </c>
      <c r="B61" s="51">
        <v>67</v>
      </c>
      <c r="C61" s="52">
        <v>75779.603</v>
      </c>
      <c r="D61" s="12">
        <v>38</v>
      </c>
      <c r="E61" s="26">
        <f>D61/B61</f>
        <v>0.5671641791044776</v>
      </c>
      <c r="F61" s="50">
        <v>29</v>
      </c>
      <c r="G61" s="52">
        <v>6568.763</v>
      </c>
      <c r="H61" s="87">
        <v>48806966.78</v>
      </c>
      <c r="I61" s="88">
        <f t="shared" si="6"/>
        <v>7430.161018139946</v>
      </c>
    </row>
    <row r="62" spans="1:9" ht="12.75">
      <c r="A62" s="1">
        <v>39661</v>
      </c>
      <c r="B62" s="51">
        <v>72</v>
      </c>
      <c r="C62" s="52">
        <v>31893.03</v>
      </c>
      <c r="D62" s="12">
        <v>72</v>
      </c>
      <c r="E62" s="26">
        <f>D62/B62</f>
        <v>1</v>
      </c>
      <c r="F62" s="50">
        <v>51</v>
      </c>
      <c r="G62" s="52">
        <v>7432.76</v>
      </c>
      <c r="H62" s="87">
        <v>93831700.03</v>
      </c>
      <c r="I62" s="88">
        <f t="shared" si="6"/>
        <v>12624.072354011161</v>
      </c>
    </row>
    <row r="63" spans="1:9" ht="12.75">
      <c r="A63" s="1">
        <v>39692</v>
      </c>
      <c r="B63" s="51">
        <v>0</v>
      </c>
      <c r="C63" s="52">
        <v>0</v>
      </c>
      <c r="D63" s="12">
        <v>0</v>
      </c>
      <c r="E63" s="26">
        <v>0</v>
      </c>
      <c r="F63" s="50">
        <v>0</v>
      </c>
      <c r="G63" s="52">
        <v>0</v>
      </c>
      <c r="H63" s="87">
        <v>0</v>
      </c>
      <c r="I63" s="88"/>
    </row>
    <row r="64" spans="1:9" ht="12.75">
      <c r="A64" s="1">
        <v>39722</v>
      </c>
      <c r="B64" s="51">
        <v>367</v>
      </c>
      <c r="C64" s="52">
        <v>245850.305</v>
      </c>
      <c r="D64" s="12">
        <v>142</v>
      </c>
      <c r="E64" s="26">
        <f>D64/B64</f>
        <v>0.3869209809264305</v>
      </c>
      <c r="F64" s="50">
        <v>128</v>
      </c>
      <c r="G64" s="52">
        <v>32685.321</v>
      </c>
      <c r="H64" s="87">
        <v>43559940.38</v>
      </c>
      <c r="I64" s="88">
        <f t="shared" si="6"/>
        <v>1332.7065192353473</v>
      </c>
    </row>
    <row r="65" spans="1:9" ht="12.75">
      <c r="A65" s="1">
        <v>39753</v>
      </c>
      <c r="B65" s="51">
        <v>155</v>
      </c>
      <c r="C65" s="52">
        <v>105638.11</v>
      </c>
      <c r="D65" s="12">
        <v>53</v>
      </c>
      <c r="E65" s="26">
        <f>D65/B65</f>
        <v>0.3419354838709677</v>
      </c>
      <c r="F65" s="50">
        <v>41</v>
      </c>
      <c r="G65" s="52">
        <v>8925.374</v>
      </c>
      <c r="H65" s="87">
        <v>3757649.92</v>
      </c>
      <c r="I65" s="88">
        <f t="shared" si="6"/>
        <v>421.0075588989324</v>
      </c>
    </row>
    <row r="66" spans="1:9" ht="12.75">
      <c r="A66" s="1">
        <v>39783</v>
      </c>
      <c r="B66" s="51">
        <v>142</v>
      </c>
      <c r="C66" s="52">
        <v>112087.562</v>
      </c>
      <c r="D66" s="12">
        <v>50</v>
      </c>
      <c r="E66" s="26">
        <f>D66/B66</f>
        <v>0.352112676056338</v>
      </c>
      <c r="F66" s="50">
        <v>29</v>
      </c>
      <c r="G66" s="52">
        <v>4268.826</v>
      </c>
      <c r="H66" s="87">
        <v>1501254.23</v>
      </c>
      <c r="I66" s="88">
        <f t="shared" si="6"/>
        <v>351.6784778765871</v>
      </c>
    </row>
    <row r="67" spans="1:9" ht="12.75">
      <c r="A67" s="1">
        <v>39814</v>
      </c>
      <c r="B67" s="51">
        <v>77</v>
      </c>
      <c r="C67" s="52">
        <v>105817.22</v>
      </c>
      <c r="D67" s="12">
        <v>24</v>
      </c>
      <c r="E67" s="26">
        <f>D67/B67</f>
        <v>0.3116883116883117</v>
      </c>
      <c r="F67" s="50">
        <v>18</v>
      </c>
      <c r="G67" s="52">
        <v>3594.67</v>
      </c>
      <c r="H67" s="87">
        <v>880837.75</v>
      </c>
      <c r="I67" s="88">
        <f t="shared" si="6"/>
        <v>245.03994803417282</v>
      </c>
    </row>
    <row r="68" spans="2:9" ht="12.75">
      <c r="B68" s="51"/>
      <c r="C68" s="52"/>
      <c r="D68" s="12"/>
      <c r="E68" s="26"/>
      <c r="F68" s="50"/>
      <c r="G68" s="52"/>
      <c r="H68" s="75"/>
      <c r="I68" s="76"/>
    </row>
    <row r="69" spans="1:9" ht="12.75">
      <c r="A69" s="64" t="s">
        <v>103</v>
      </c>
      <c r="I69" s="23"/>
    </row>
    <row r="70" ht="12.75">
      <c r="A70" s="27" t="s">
        <v>100</v>
      </c>
    </row>
    <row r="71" ht="12.75">
      <c r="A71" s="65" t="s">
        <v>101</v>
      </c>
    </row>
    <row r="72" ht="12.75">
      <c r="A72" s="65" t="s">
        <v>102</v>
      </c>
    </row>
    <row r="73" ht="12.75">
      <c r="A73" s="65" t="s">
        <v>12</v>
      </c>
    </row>
  </sheetData>
  <printOptions/>
  <pageMargins left="0.75" right="0.75" top="0.49" bottom="0.6" header="0.17" footer="0.31"/>
  <pageSetup fitToHeight="1" fitToWidth="1" horizontalDpi="1200" verticalDpi="1200" orientation="landscape" scale="85" r:id="rId1"/>
  <headerFooter alignWithMargins="0">
    <oddFooter>&amp;C20&amp;R&amp;"Arial,Italic"As of January 14, 2009 Lease Sale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Ladnr</dc:creator>
  <cp:keywords/>
  <dc:description/>
  <cp:lastModifiedBy> </cp:lastModifiedBy>
  <cp:lastPrinted>2009-01-26T22:42:51Z</cp:lastPrinted>
  <dcterms:created xsi:type="dcterms:W3CDTF">2005-12-05T21:32:12Z</dcterms:created>
  <dcterms:modified xsi:type="dcterms:W3CDTF">2009-02-12T14:53:51Z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-818720473</vt:i4>
  </property>
  <property fmtid="{D5CDD505-2E9C-101B-9397-08002B2CF9AE}" pid="3" name="_EmailSubject">
    <vt:lpwstr>Updated Mineral Revenue and Production Report</vt:lpwstr>
  </property>
  <property fmtid="{D5CDD505-2E9C-101B-9397-08002B2CF9AE}" pid="4" name="_AuthorEmail">
    <vt:lpwstr>Mary.Vince@LA.GOV</vt:lpwstr>
  </property>
  <property fmtid="{D5CDD505-2E9C-101B-9397-08002B2CF9AE}" pid="5" name="_AuthorEmailDisplayName">
    <vt:lpwstr>Mary Kay Vince</vt:lpwstr>
  </property>
  <property fmtid="{D5CDD505-2E9C-101B-9397-08002B2CF9AE}" pid="6" name="_PreviousAdHocReviewCycleID">
    <vt:i4>674381848</vt:i4>
  </property>
  <property fmtid="{D5CDD505-2E9C-101B-9397-08002B2CF9AE}" pid="7" name="_ReviewingToolsShownOnce">
    <vt:lpwstr/>
  </property>
</Properties>
</file>